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edic\OneDrive\Transfer Documents\DES Pay Analysis\timesheet modification\"/>
    </mc:Choice>
  </mc:AlternateContent>
  <xr:revisionPtr revIDLastSave="0" documentId="13_ncr:1_{EA114746-7292-4921-9BDF-A753F066C2D3}" xr6:coauthVersionLast="47" xr6:coauthVersionMax="47" xr10:uidLastSave="{00000000-0000-0000-0000-000000000000}"/>
  <bookViews>
    <workbookView xWindow="-110" yWindow="-110" windowWidth="19420" windowHeight="10300" tabRatio="557" xr2:uid="{00000000-000D-0000-FFFF-FFFF00000000}"/>
  </bookViews>
  <sheets>
    <sheet name="Week 1" sheetId="5" r:id="rId1"/>
    <sheet name="Week 2" sheetId="6" r:id="rId2"/>
    <sheet name="BU OPS STAFF (2)" sheetId="4" state="hidden" r:id="rId3"/>
  </sheets>
  <definedNames>
    <definedName name="ASTCalc">'Week 1'!$R$40</definedName>
    <definedName name="ASTCalc2">'Week 2'!$R$40</definedName>
    <definedName name="ClearWeek1">'Week 1'!$C$7,'Week 1'!$R$2,'Week 1'!$Q$4,'Week 1'!$N$4:$P$4,'Week 1'!$A$7,'Week 1'!$A$8,'Week 1'!$A$11,'Week 1'!$A$12,'Week 1'!$A$15,'Week 1'!$A$16,'Week 1'!$A$19,'Week 1'!$A$20,'Week 1'!$A$23,'Week 1'!$C$6:$F$7,'Week 1'!$H$6:$I$7,'Week 1'!$K$6:$L$7,'Week 1'!$N$6:$Q$7,'Week 1'!$C$10:$F$11,'Week 1'!$C$14:$F$15,'Week 1'!$C$18:$F$19,'Week 1'!$C$22:$F$23,'Week 1'!$H$10:$I$11,'Week 1'!$K$10:$L$11,'Week 1'!$N$10:$Q$11,'Week 1'!$H$14:$I$15,'Week 1'!$H$18:$I$19,'Week 1'!$H$22:$I$23,'Week 1'!$A$27:$A$28,'Week 1'!$A$31:$A$32,'Week 1'!$A$35:$A$36,'Week 1'!$K$22:$L$23,'Week 1'!$N$22:$Q$23,'Week 1'!$C$26:$F$27,'Week 1'!$C$30:$F$31,'Week 1'!$C$34:$F$35,'Week 1'!$H$26:$I$27,'Week 1'!$K$26:$L$27,'Week 1'!$N$26:$Q$27,'Week 1'!$H$30:$I$31,'Week 1'!$H$34:$I$35,'Week 1'!$K$30:$L$31,'Week 1'!$K$34:$L$35,'Week 1'!$N$30:$Q$31,'Week 1'!$N$34:$Q$35,'Week 1'!$T$33,'Week 1'!$T$29,'Week 1'!$T$25,'Week 1'!$T$21,'Week 1'!$T$5,'Week 1'!$T$9,'Week 1'!$T$13,'Week 1'!$T$17,'Week 1'!$K$14:$L$15,'Week 1'!$K$18:$L$19,'Week 1'!$N$14:$Q$15,'Week 1'!$N$18:$Q$19,'Week 1'!$J$42,'Week 1'!$B$42:$H$42,'Week 1'!$G$43:$H$43,'Week 1'!$A$40:$J$41,'Week 1'!$J$39,'Week 1'!$G$39,'Week 1'!$C$39,'Week 1'!$A$24</definedName>
    <definedName name="ClearWeek2">'Week 2'!$R$2,'Week 2'!$N$4:$Q$4,'Week 2'!$A$7,'Week 2'!$A$8,'Week 2'!$A$11:$A$12,'Week 2'!$A$15:$A$16,'Week 2'!$A$19:$A$20,'Week 2'!$C$6:$F$7,'Week 2'!$C$11:$F$11,'Week 2'!$D$10:$F$10,'Week 2'!$C$11:$F$11,'Week 2'!$D$10:$F$10,'Week 2'!$C$10,'Week 2'!$H$10:$I$11,'Week 2'!$H$6:$I$7,'Week 2'!$K$6:$L$7,'Week 2'!$K$10:$L$11,'Week 2'!$N$6:$Q$7,'Week 2'!$N$10:$Q$11,'Week 2'!$N$14:$Q$15,'Week 2'!$N$18:$Q$19,'Week 2'!$K$14:$L$15,'Week 2'!$C$14:$F$15,'Week 2'!$H$14:$I$15,'Week 2'!$C$18:$F$19,'Week 2'!$H$18:$I$19,'Week 2'!$K$18:$L$19,'Week 2'!$A$23:$A$24,'Week 2'!$A$27:$A$28,'Week 2'!$A$31:$A$32,'Week 2'!$A$35:$A$36,'Week 2'!$C$22:$F$23,'Week 2'!$C$26:$F$27,'Week 2'!$C$30:$F$31,'Week 2'!$C$34:$F$35,'Week 2'!$H$22:$I$23,'Week 2'!$K$22:$L$23,'Week 2'!$N$22:$Q$23,'Week 2'!$H$26:$I$27,'Week 2'!$H$30:$I$31,'Week 2'!$H$34:$I$35,'Week 2'!$K$26:$L$27,'Week 2'!$N$26:$Q$27,'Week 2'!$K$30:$L$31,'Week 2'!$K$34:$L$35,'Week 2'!$N$30:$Q$31,'Week 2'!$N$34:$Q$35,'Week 2'!$A$40:$J$41,'Week 2'!$C$39,'Week 2'!$G$39,'Week 2'!$J$39,'Week 2'!$J$42,'Week 2'!$B$42:$H$42,'Week 2'!$G$43:$H$43,'Week 2'!$B$43:$E$43,'Week 2'!$T$33,'Week 2'!$T$29,'Week 2'!$T$13,'Week 2'!$T$17,'Week 2'!$T$21,'Week 2'!$T$25,'Week 2'!$T$9,'Week 2'!$T$5</definedName>
    <definedName name="FriHolCalc">'Week 1'!$S$30</definedName>
    <definedName name="FriHolTest">'Week 1'!$S$29</definedName>
    <definedName name="FriNCPHrs">'Week 1'!$T$29</definedName>
    <definedName name="FriNCPHrs2" localSheetId="1">'Week 2'!$T$29</definedName>
    <definedName name="MonHolCalc">'Week 1'!$S$14</definedName>
    <definedName name="MonHolTest">'Week 1'!$S$13</definedName>
    <definedName name="MonNCPHrs">'Week 1'!$T$13</definedName>
    <definedName name="NonNCPHrs2" localSheetId="1">'Week 2'!$T$13</definedName>
    <definedName name="NonRegHrsWkd">'Week 1'!$E$37:$F$37</definedName>
    <definedName name="OTCalc">'Week 1'!$R$39</definedName>
    <definedName name="OTCalc2">'Week 2'!$R$39</definedName>
    <definedName name="OTfor36Hrs">'Week 1'!$N$40</definedName>
    <definedName name="OTfor36Hrs2">'Week 2'!$N$40</definedName>
    <definedName name="_xlnm.Print_Area" localSheetId="2">'BU OPS STAFF (2)'!$A$1:$L$57</definedName>
    <definedName name="RegSchedShift">'Week 1'!$C$37:$D$37</definedName>
    <definedName name="RegSkedHrs">'Week 1'!$M$39</definedName>
    <definedName name="RegSkedHrs2">'Week 2'!$M$39</definedName>
    <definedName name="Sat1HolCalc">'Week 1'!$S$6</definedName>
    <definedName name="Sat1HolTest">'Week 1'!$S$5</definedName>
    <definedName name="Sat1HolText">'Week 1'!$S$5</definedName>
    <definedName name="Sat2HolCalc">'Week 1'!$S$34</definedName>
    <definedName name="Sat2HolTest">'Week 1'!$S$33</definedName>
    <definedName name="Sat2NCPHrs">'Week 1'!$T$33</definedName>
    <definedName name="Sat2NCPHrs2" localSheetId="1">'Week 2'!$T$33</definedName>
    <definedName name="SatNCPHrs">'Week 1'!$T$5</definedName>
    <definedName name="SatNCPHrs2" localSheetId="1">'Week 2'!$T$5</definedName>
    <definedName name="SatNCPHrs2">'Week 1'!$T$5</definedName>
    <definedName name="SunHolCalc">'Week 1'!$S$10</definedName>
    <definedName name="SunHolTest">'Week 1'!$S$9</definedName>
    <definedName name="SunNCPHrs">'Week 1'!$T$9</definedName>
    <definedName name="SunNCPHrs2" localSheetId="1">'Week 2'!$T$9</definedName>
    <definedName name="ThHolCalc">'Week 1'!$S$26</definedName>
    <definedName name="ThHolTest">'Week 1'!$S$25</definedName>
    <definedName name="ThNCPHrs">'Week 1'!$T$25</definedName>
    <definedName name="ThNCPHrs2" localSheetId="1">'Week 2'!$T$25</definedName>
    <definedName name="TotalLv">'Week 1'!$R$37</definedName>
    <definedName name="TotalLv2">'Week 2'!$R$37</definedName>
    <definedName name="TotalSNW">'Week 1'!$J$37</definedName>
    <definedName name="TotalSNW2">'Week 2'!$J$37</definedName>
    <definedName name="TotalSWW">'Week 1'!$M$37</definedName>
    <definedName name="TotalSWW2">'Week 2'!$M$37</definedName>
    <definedName name="TotHrsWkd">'Week 1'!$G$37</definedName>
    <definedName name="TotHrsWkd2">'Week 2'!$G$37</definedName>
    <definedName name="TuesHolCalc">'Week 1'!$S$18</definedName>
    <definedName name="TuesHolTest">'Week 1'!$S$17</definedName>
    <definedName name="TuesNCPHrs">'Week 1'!$T$17</definedName>
    <definedName name="TuesNCPHrs2" localSheetId="1">'Week 2'!$T$17</definedName>
    <definedName name="WasLvforSWW">'Week 1'!$R$41</definedName>
    <definedName name="WasLvforSWW2">'Week 2'!$R$41</definedName>
    <definedName name="WedHolCalc">'Week 1'!$S$22</definedName>
    <definedName name="WedHolTest">'Week 1'!$S$21</definedName>
    <definedName name="WedNCPHrs">'Week 1'!$T$21</definedName>
    <definedName name="WedNCPHrs2" localSheetId="1">'Week 2'!$T$21</definedName>
    <definedName name="WedNCPHrs2">'Week 1'!$T$21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9" i="5" l="1"/>
  <c r="N39" i="6"/>
  <c r="S5" i="6"/>
  <c r="S5" i="5"/>
  <c r="S25" i="6"/>
  <c r="S17" i="5"/>
  <c r="S29" i="5"/>
  <c r="S25" i="5"/>
  <c r="S21" i="5"/>
  <c r="S13" i="6" a="1"/>
  <c r="S13" i="6" s="1"/>
  <c r="S17" i="6"/>
  <c r="S21" i="6"/>
  <c r="S29" i="6"/>
  <c r="S33" i="6"/>
  <c r="N42" i="5" l="1"/>
  <c r="M42" i="5" s="1"/>
  <c r="N42" i="6"/>
  <c r="C2" i="6"/>
  <c r="H2" i="6"/>
  <c r="N2" i="6" a="1"/>
  <c r="N2" i="6" s="1"/>
  <c r="M39" i="6"/>
  <c r="Q36" i="6"/>
  <c r="P36" i="6"/>
  <c r="O36" i="6"/>
  <c r="N36" i="6"/>
  <c r="L36" i="6"/>
  <c r="K36" i="6"/>
  <c r="I36" i="6"/>
  <c r="H36" i="6"/>
  <c r="J34" i="6" s="1"/>
  <c r="F36" i="6"/>
  <c r="E36" i="6"/>
  <c r="D36" i="6"/>
  <c r="C36" i="6"/>
  <c r="Q32" i="6"/>
  <c r="P32" i="6"/>
  <c r="O32" i="6"/>
  <c r="N32" i="6"/>
  <c r="L32" i="6"/>
  <c r="K32" i="6"/>
  <c r="I32" i="6"/>
  <c r="H32" i="6"/>
  <c r="F32" i="6"/>
  <c r="E32" i="6"/>
  <c r="D32" i="6"/>
  <c r="C32" i="6"/>
  <c r="Q28" i="6"/>
  <c r="P28" i="6"/>
  <c r="O28" i="6"/>
  <c r="N28" i="6"/>
  <c r="L28" i="6"/>
  <c r="K28" i="6"/>
  <c r="I28" i="6"/>
  <c r="H28" i="6"/>
  <c r="J26" i="6" s="1"/>
  <c r="F28" i="6"/>
  <c r="E28" i="6"/>
  <c r="D28" i="6"/>
  <c r="C28" i="6"/>
  <c r="Q24" i="6"/>
  <c r="P24" i="6"/>
  <c r="O24" i="6"/>
  <c r="N24" i="6"/>
  <c r="L24" i="6"/>
  <c r="K24" i="6"/>
  <c r="I24" i="6"/>
  <c r="H24" i="6"/>
  <c r="F24" i="6"/>
  <c r="E24" i="6"/>
  <c r="D24" i="6"/>
  <c r="C24" i="6"/>
  <c r="Q20" i="6"/>
  <c r="P20" i="6"/>
  <c r="O20" i="6"/>
  <c r="N20" i="6"/>
  <c r="L20" i="6"/>
  <c r="K20" i="6"/>
  <c r="I20" i="6"/>
  <c r="H20" i="6"/>
  <c r="F20" i="6"/>
  <c r="E20" i="6"/>
  <c r="D20" i="6"/>
  <c r="C20" i="6"/>
  <c r="Q16" i="6"/>
  <c r="P16" i="6"/>
  <c r="O16" i="6"/>
  <c r="N16" i="6"/>
  <c r="R14" i="6" s="1"/>
  <c r="L16" i="6"/>
  <c r="K16" i="6"/>
  <c r="I16" i="6"/>
  <c r="H16" i="6"/>
  <c r="F16" i="6"/>
  <c r="E16" i="6"/>
  <c r="D16" i="6"/>
  <c r="C16" i="6"/>
  <c r="Q12" i="6"/>
  <c r="P12" i="6"/>
  <c r="O12" i="6"/>
  <c r="N12" i="6"/>
  <c r="L12" i="6"/>
  <c r="K12" i="6"/>
  <c r="I12" i="6"/>
  <c r="H12" i="6"/>
  <c r="F12" i="6"/>
  <c r="E12" i="6"/>
  <c r="D12" i="6"/>
  <c r="C12" i="6"/>
  <c r="Q8" i="6"/>
  <c r="P8" i="6"/>
  <c r="O8" i="6"/>
  <c r="N8" i="6"/>
  <c r="L8" i="6"/>
  <c r="K8" i="6"/>
  <c r="I8" i="6"/>
  <c r="H8" i="6"/>
  <c r="F8" i="6"/>
  <c r="E8" i="6"/>
  <c r="D8" i="6"/>
  <c r="C8" i="6"/>
  <c r="C16" i="5"/>
  <c r="Q36" i="5"/>
  <c r="P36" i="5"/>
  <c r="O36" i="5"/>
  <c r="N36" i="5"/>
  <c r="L36" i="5"/>
  <c r="K36" i="5"/>
  <c r="I36" i="5"/>
  <c r="H36" i="5"/>
  <c r="F36" i="5"/>
  <c r="E36" i="5"/>
  <c r="D36" i="5"/>
  <c r="C36" i="5"/>
  <c r="Q32" i="5"/>
  <c r="P32" i="5"/>
  <c r="O32" i="5"/>
  <c r="N32" i="5"/>
  <c r="L32" i="5"/>
  <c r="K32" i="5"/>
  <c r="I32" i="5"/>
  <c r="H32" i="5"/>
  <c r="F32" i="5"/>
  <c r="E32" i="5"/>
  <c r="D32" i="5"/>
  <c r="C32" i="5"/>
  <c r="Q28" i="5"/>
  <c r="P28" i="5"/>
  <c r="O28" i="5"/>
  <c r="N28" i="5"/>
  <c r="L28" i="5"/>
  <c r="K28" i="5"/>
  <c r="I28" i="5"/>
  <c r="H28" i="5"/>
  <c r="F28" i="5"/>
  <c r="E28" i="5"/>
  <c r="D28" i="5"/>
  <c r="C28" i="5"/>
  <c r="Q24" i="5"/>
  <c r="P24" i="5"/>
  <c r="O24" i="5"/>
  <c r="N24" i="5"/>
  <c r="L24" i="5"/>
  <c r="K24" i="5"/>
  <c r="I24" i="5"/>
  <c r="H24" i="5"/>
  <c r="F24" i="5"/>
  <c r="E24" i="5"/>
  <c r="D24" i="5"/>
  <c r="C24" i="5"/>
  <c r="Q20" i="5"/>
  <c r="P20" i="5"/>
  <c r="O20" i="5"/>
  <c r="N20" i="5"/>
  <c r="L20" i="5"/>
  <c r="K20" i="5"/>
  <c r="I20" i="5"/>
  <c r="H20" i="5"/>
  <c r="F20" i="5"/>
  <c r="E20" i="5"/>
  <c r="D20" i="5"/>
  <c r="C20" i="5"/>
  <c r="Q16" i="5"/>
  <c r="P16" i="5"/>
  <c r="O16" i="5"/>
  <c r="N16" i="5"/>
  <c r="L16" i="5"/>
  <c r="K16" i="5"/>
  <c r="I16" i="5"/>
  <c r="H16" i="5"/>
  <c r="F16" i="5"/>
  <c r="E16" i="5"/>
  <c r="D16" i="5"/>
  <c r="Q12" i="5"/>
  <c r="P12" i="5"/>
  <c r="O12" i="5"/>
  <c r="N12" i="5"/>
  <c r="L12" i="5"/>
  <c r="K12" i="5"/>
  <c r="I12" i="5"/>
  <c r="H12" i="5"/>
  <c r="F12" i="5"/>
  <c r="E12" i="5"/>
  <c r="D12" i="5"/>
  <c r="C12" i="5"/>
  <c r="C8" i="5"/>
  <c r="Q8" i="5"/>
  <c r="P8" i="5"/>
  <c r="O8" i="5"/>
  <c r="N8" i="5"/>
  <c r="L8" i="5"/>
  <c r="K8" i="5"/>
  <c r="I8" i="5"/>
  <c r="H8" i="5"/>
  <c r="F8" i="5"/>
  <c r="E8" i="5"/>
  <c r="D8" i="5"/>
  <c r="B43" i="5"/>
  <c r="B5" i="5"/>
  <c r="B9" i="5"/>
  <c r="B13" i="5"/>
  <c r="B25" i="5"/>
  <c r="M39" i="5"/>
  <c r="B15" i="4" a="1"/>
  <c r="B15" i="4" s="1"/>
  <c r="B29" i="5"/>
  <c r="B33" i="5"/>
  <c r="M18" i="6" l="1"/>
  <c r="M26" i="6"/>
  <c r="J30" i="6"/>
  <c r="D37" i="5"/>
  <c r="D37" i="6"/>
  <c r="M22" i="6"/>
  <c r="C37" i="5"/>
  <c r="G30" i="6"/>
  <c r="C37" i="6"/>
  <c r="R22" i="6"/>
  <c r="J14" i="6"/>
  <c r="R18" i="6"/>
  <c r="J22" i="6"/>
  <c r="N37" i="6"/>
  <c r="J10" i="6"/>
  <c r="G18" i="6"/>
  <c r="G14" i="6"/>
  <c r="G34" i="6"/>
  <c r="M42" i="6" s="1"/>
  <c r="G26" i="6"/>
  <c r="G22" i="6"/>
  <c r="G6" i="6"/>
  <c r="O37" i="6"/>
  <c r="H37" i="6"/>
  <c r="K37" i="6"/>
  <c r="M10" i="6"/>
  <c r="J18" i="6"/>
  <c r="R26" i="6"/>
  <c r="Q37" i="6"/>
  <c r="M34" i="6"/>
  <c r="E37" i="6"/>
  <c r="P37" i="6"/>
  <c r="F37" i="6"/>
  <c r="M14" i="6"/>
  <c r="R30" i="6"/>
  <c r="R34" i="6"/>
  <c r="M30" i="6"/>
  <c r="I37" i="6"/>
  <c r="G10" i="6"/>
  <c r="S9" i="6" s="1"/>
  <c r="R10" i="6"/>
  <c r="J6" i="6"/>
  <c r="L37" i="6"/>
  <c r="B33" i="6"/>
  <c r="B9" i="6"/>
  <c r="B13" i="6"/>
  <c r="B17" i="6"/>
  <c r="B21" i="6"/>
  <c r="B25" i="6"/>
  <c r="B29" i="6"/>
  <c r="B5" i="6"/>
  <c r="M6" i="6"/>
  <c r="R6" i="6"/>
  <c r="F37" i="5"/>
  <c r="E37" i="5"/>
  <c r="M18" i="5"/>
  <c r="M26" i="5"/>
  <c r="J26" i="5"/>
  <c r="J34" i="5"/>
  <c r="J10" i="5"/>
  <c r="R30" i="5"/>
  <c r="G30" i="5"/>
  <c r="J6" i="5"/>
  <c r="J14" i="5"/>
  <c r="J22" i="5"/>
  <c r="M34" i="5"/>
  <c r="M30" i="5"/>
  <c r="R26" i="5"/>
  <c r="J30" i="5"/>
  <c r="P37" i="5"/>
  <c r="R6" i="5"/>
  <c r="M14" i="5"/>
  <c r="R18" i="5"/>
  <c r="R10" i="5"/>
  <c r="G26" i="5"/>
  <c r="M22" i="5"/>
  <c r="G14" i="5"/>
  <c r="J18" i="5"/>
  <c r="R22" i="5"/>
  <c r="G34" i="5"/>
  <c r="S33" i="5" s="1"/>
  <c r="M10" i="5"/>
  <c r="G10" i="5"/>
  <c r="R34" i="5"/>
  <c r="L37" i="5"/>
  <c r="I37" i="5"/>
  <c r="G18" i="5"/>
  <c r="O37" i="5"/>
  <c r="N37" i="5"/>
  <c r="Q37" i="5"/>
  <c r="R14" i="5"/>
  <c r="H37" i="5"/>
  <c r="M6" i="5"/>
  <c r="K37" i="5"/>
  <c r="G6" i="5"/>
  <c r="G22" i="5"/>
  <c r="B21" i="5"/>
  <c r="B17" i="5"/>
  <c r="W9" i="4"/>
  <c r="Y9" i="4" s="1"/>
  <c r="AA24" i="4"/>
  <c r="AA25" i="4"/>
  <c r="AA26" i="4"/>
  <c r="AA27" i="4"/>
  <c r="Z28" i="4"/>
  <c r="L33" i="4"/>
  <c r="L43" i="4"/>
  <c r="L52" i="4"/>
  <c r="D37" i="4"/>
  <c r="H37" i="4" s="1"/>
  <c r="B9" i="4"/>
  <c r="T15" i="4" a="1"/>
  <c r="N15" i="4" a="1"/>
  <c r="H19" i="4" a="1"/>
  <c r="B19" i="4" a="1"/>
  <c r="E22" i="4" a="1"/>
  <c r="Q19" i="4" a="1"/>
  <c r="T19" i="4" a="1"/>
  <c r="N22" i="4" a="1"/>
  <c r="H15" i="4" a="1"/>
  <c r="W28" i="4" a="1"/>
  <c r="Q28" i="4" a="1"/>
  <c r="K28" i="4" a="1"/>
  <c r="E28" i="4" a="1"/>
  <c r="W22" i="4" a="1"/>
  <c r="Q22" i="4" a="1"/>
  <c r="K22" i="4" a="1"/>
  <c r="E19" i="4" a="1"/>
  <c r="W15" i="4" a="1"/>
  <c r="Q15" i="4" a="1"/>
  <c r="K15" i="4" a="1"/>
  <c r="E15" i="4" a="1"/>
  <c r="N28" i="4" a="1"/>
  <c r="H28" i="4" a="1"/>
  <c r="B28" i="4" a="1"/>
  <c r="T22" i="4" a="1"/>
  <c r="N19" i="4" a="1"/>
  <c r="H22" i="4" a="1"/>
  <c r="B22" i="4" a="1"/>
  <c r="W19" i="4" a="1"/>
  <c r="K19" i="4" a="1"/>
  <c r="T28" i="4" a="1"/>
  <c r="J37" i="6" l="1"/>
  <c r="R40" i="6" s="1"/>
  <c r="S13" i="5"/>
  <c r="S9" i="5"/>
  <c r="M43" i="6"/>
  <c r="G37" i="6"/>
  <c r="R37" i="6"/>
  <c r="M37" i="6"/>
  <c r="W15" i="4"/>
  <c r="W19" i="4"/>
  <c r="W22" i="4"/>
  <c r="W28" i="4"/>
  <c r="X9" i="4"/>
  <c r="T19" i="4"/>
  <c r="T15" i="4"/>
  <c r="T22" i="4"/>
  <c r="T28" i="4"/>
  <c r="Q15" i="4"/>
  <c r="Q19" i="4"/>
  <c r="Q22" i="4"/>
  <c r="Q28" i="4"/>
  <c r="N22" i="4"/>
  <c r="N15" i="4"/>
  <c r="N19" i="4"/>
  <c r="N28" i="4"/>
  <c r="K15" i="4"/>
  <c r="K19" i="4"/>
  <c r="K22" i="4"/>
  <c r="K28" i="4"/>
  <c r="H15" i="4"/>
  <c r="H19" i="4"/>
  <c r="H22" i="4"/>
  <c r="H28" i="4"/>
  <c r="K37" i="4"/>
  <c r="J37" i="4"/>
  <c r="I37" i="4"/>
  <c r="E9" i="4"/>
  <c r="E15" i="4"/>
  <c r="E19" i="4"/>
  <c r="E22" i="4"/>
  <c r="E28" i="4"/>
  <c r="C9" i="4"/>
  <c r="D9" i="4"/>
  <c r="B28" i="4"/>
  <c r="B22" i="4"/>
  <c r="B19" i="4"/>
  <c r="E37" i="4"/>
  <c r="F37" i="4"/>
  <c r="G37" i="4"/>
  <c r="R39" i="6" l="1"/>
  <c r="Q39" i="6" a="1"/>
  <c r="Q39" i="6" s="1"/>
  <c r="R41" i="6"/>
  <c r="Q40" i="6"/>
  <c r="Z15" i="4"/>
  <c r="G9" i="4"/>
  <c r="H9" i="4"/>
  <c r="K9" i="4" s="1"/>
  <c r="N9" i="4" s="1"/>
  <c r="Q9" i="4" s="1"/>
  <c r="F9" i="4"/>
  <c r="S9" i="4" l="1"/>
  <c r="T9" i="4"/>
  <c r="R9" i="4"/>
  <c r="P9" i="4"/>
  <c r="O9" i="4"/>
  <c r="M9" i="4"/>
  <c r="L9" i="4"/>
  <c r="J9" i="4"/>
  <c r="I9" i="4"/>
  <c r="V9" i="4" l="1"/>
  <c r="U9" i="4"/>
  <c r="M37" i="5" l="1"/>
  <c r="R37" i="5" l="1"/>
  <c r="Q39" i="5" l="1"/>
  <c r="G37" i="5"/>
  <c r="J37" i="5" l="1"/>
  <c r="R40" i="5" s="1"/>
  <c r="R39" i="5" l="1"/>
  <c r="N40" i="5" s="1"/>
  <c r="R41" i="5"/>
  <c r="N40" i="6" l="1"/>
  <c r="M40" i="5"/>
  <c r="Q40" i="5"/>
  <c r="M43" i="5"/>
  <c r="M40" i="6" l="1"/>
  <c r="M41" i="6" s="1"/>
  <c r="M4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<sst xmlns="http://schemas.openxmlformats.org/spreadsheetml/2006/main" count="266" uniqueCount="103">
  <si>
    <t xml:space="preserve"> </t>
  </si>
  <si>
    <t>TOTAL HOURS WORKED</t>
  </si>
  <si>
    <t xml:space="preserve">             </t>
  </si>
  <si>
    <t>THIS FORM MUST BE MAINTAINED FOR A MINIMUM OF THREE YEARS</t>
  </si>
  <si>
    <t>SUNDAY</t>
  </si>
  <si>
    <t>MONDAY</t>
  </si>
  <si>
    <t>TUESDAY</t>
  </si>
  <si>
    <t>WEDNESDAY</t>
  </si>
  <si>
    <t>THURSDAY</t>
  </si>
  <si>
    <t>FRIDAY</t>
  </si>
  <si>
    <t>DATE</t>
  </si>
  <si>
    <t>EMPLOYEE SIGNATURE     _________________________________________________</t>
  </si>
  <si>
    <t>SUPERVISOR SIGNATURE  _________________________________________________</t>
  </si>
  <si>
    <t>DATE __________________________</t>
  </si>
  <si>
    <t xml:space="preserve">                                                                                                                                                CHARLES COUNTY GOVERNMENT</t>
  </si>
  <si>
    <t>Annual Leave Taken</t>
  </si>
  <si>
    <t>Sick Leave Taken</t>
  </si>
  <si>
    <t>Compensatory Leave Taken</t>
  </si>
  <si>
    <t>SATURDAY (Starts 1900)</t>
  </si>
  <si>
    <t>SATURDAY (Ends 1900)</t>
  </si>
  <si>
    <t>Total Leave Hours Taken</t>
  </si>
  <si>
    <t>Time Sheet Week # 2</t>
  </si>
  <si>
    <t>TOTAL HOURS</t>
  </si>
  <si>
    <t>Shift (Begin - End)</t>
  </si>
  <si>
    <t>SWW (Begin - End)</t>
  </si>
  <si>
    <t>SNW (Begin - End)</t>
  </si>
  <si>
    <t>Other __________________</t>
  </si>
  <si>
    <t>TOTAL WEEK 2</t>
  </si>
  <si>
    <t>Week One End</t>
  </si>
  <si>
    <t>Week Two End</t>
  </si>
  <si>
    <t>EMT/Paramedic</t>
  </si>
  <si>
    <t>Non-Core</t>
  </si>
  <si>
    <t>Core</t>
  </si>
  <si>
    <t>TOTAL HOURS PAID</t>
  </si>
  <si>
    <t>Regular Schedule Hrs</t>
  </si>
  <si>
    <t xml:space="preserve">                                                                                                                                                    DES BI-WEEKLY TIME SHEET FOR OPERATIONAL BARGAINING UNIT STAFF</t>
  </si>
  <si>
    <t>EMPLOYEE NAME</t>
  </si>
  <si>
    <t>Status</t>
  </si>
  <si>
    <t>Non-Holiday</t>
  </si>
  <si>
    <t>Time In</t>
  </si>
  <si>
    <t>Time Out</t>
  </si>
  <si>
    <t>Additional Shift</t>
  </si>
  <si>
    <t>DATE (Enter out date)</t>
  </si>
  <si>
    <t>SNW</t>
  </si>
  <si>
    <t>SWW</t>
  </si>
  <si>
    <t>SWAP ADJUSTMENT</t>
  </si>
  <si>
    <t>WEEK #1</t>
  </si>
  <si>
    <t>PAYROLL ENTRY</t>
  </si>
  <si>
    <t>LEAVE TAKEN (Select leave type from dropdown list)</t>
  </si>
  <si>
    <t>TOTAL LEAVE HRS TAKEN</t>
  </si>
  <si>
    <t>Holiday Designation</t>
  </si>
  <si>
    <t>TOTALS</t>
  </si>
  <si>
    <t>ADME</t>
  </si>
  <si>
    <t>101 REG</t>
  </si>
  <si>
    <t>201 OT</t>
  </si>
  <si>
    <t>350 Precep</t>
  </si>
  <si>
    <t>400 HOL</t>
  </si>
  <si>
    <t>199 Add OT EMS</t>
  </si>
  <si>
    <t>CMPE</t>
  </si>
  <si>
    <t>ACLE</t>
  </si>
  <si>
    <t>SCKE</t>
  </si>
  <si>
    <t>Other (specify in comments)</t>
  </si>
  <si>
    <t>TIME WORKED</t>
  </si>
  <si>
    <t>Regular Scheduled Shift</t>
  </si>
  <si>
    <t>EMP 
ID #</t>
  </si>
  <si>
    <t>SAT (until 1900)</t>
  </si>
  <si>
    <t>POSITION/ STATUS</t>
  </si>
  <si>
    <t>SWAP ADJUSTMENTS</t>
  </si>
  <si>
    <t>DES BI-WEEKLY TIME SHEET FOR OPERATIONAL BARGAINING UNIT STAFF</t>
  </si>
  <si>
    <t>Add'l Shift</t>
  </si>
  <si>
    <t>Reg. Sched. Shift</t>
  </si>
  <si>
    <t>TOTAL HRS PAID</t>
  </si>
  <si>
    <t>TOTAL HRS WKD</t>
  </si>
  <si>
    <t>Wk 1 Ends</t>
  </si>
  <si>
    <t>Reg Sched. Hrs</t>
  </si>
  <si>
    <t>SAT (@ 1900)</t>
  </si>
  <si>
    <t>Payroll Entry</t>
  </si>
  <si>
    <r>
      <t xml:space="preserve">LEAVE TAKEN </t>
    </r>
    <r>
      <rPr>
        <b/>
        <sz val="9"/>
        <color theme="0"/>
        <rFont val="Arial Narrow"/>
        <family val="2"/>
      </rPr>
      <t>(Select from dropdown)</t>
    </r>
  </si>
  <si>
    <t>SAT (end 1900)</t>
  </si>
  <si>
    <t xml:space="preserve">201 OT </t>
  </si>
  <si>
    <t>NOTES</t>
  </si>
  <si>
    <r>
      <rPr>
        <b/>
        <sz val="8"/>
        <rFont val="Arial Narrow"/>
        <family val="2"/>
      </rPr>
      <t>Other</t>
    </r>
    <r>
      <rPr>
        <b/>
        <sz val="7"/>
        <rFont val="Arial Narrow"/>
        <family val="2"/>
      </rPr>
      <t xml:space="preserve"> (specify in notes)</t>
    </r>
  </si>
  <si>
    <t>200 AST</t>
  </si>
  <si>
    <t>Reg Shift (con't)</t>
  </si>
  <si>
    <t>TOAL LEAVE HOURS</t>
  </si>
  <si>
    <t>Date</t>
  </si>
  <si>
    <t>Employee Signature</t>
  </si>
  <si>
    <t>Total</t>
  </si>
  <si>
    <t>Wk 2 Ends</t>
  </si>
  <si>
    <t>Week #1</t>
  </si>
  <si>
    <t>Week #2</t>
  </si>
  <si>
    <t>If partial, requested OT Hrs</t>
  </si>
  <si>
    <t>Supervisor Signiature</t>
  </si>
  <si>
    <t>Type Name</t>
  </si>
  <si>
    <t>Suprvr Initials</t>
  </si>
  <si>
    <t>PLATOON</t>
  </si>
  <si>
    <t>Accounting Numbers</t>
  </si>
  <si>
    <t>CMPE  Requested</t>
  </si>
  <si>
    <t>Employee Initials</t>
  </si>
  <si>
    <t>09/23      V1</t>
  </si>
  <si>
    <t>09/23   v1</t>
  </si>
  <si>
    <t>and AST hours</t>
  </si>
  <si>
    <t>Missi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</si>
</sst>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h:mm;@"/>
    <numFmt numFmtId="165" formatCode="[h]:mm:ss;@"/>
    <numFmt numFmtId="166" formatCode="0.0000"/>
    <numFmt numFmtId="167" formatCode="0.0"/>
    <numFmt numFmtId="168" formatCode="m/d/yy;@"/>
    <numFmt numFmtId="169" formatCode="00\:00"/>
    <numFmt numFmtId="170" formatCode="[h]:mm"/>
    <numFmt numFmtId="171" formatCode="0.000"/>
  </numFmts>
  <fonts count="31" x14ac:knownFonts="1">
    <font>
      <sz val="10"/>
      <name val="Arial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u/>
      <sz val="10"/>
      <name val="Arial Narrow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b/>
      <u/>
      <sz val="10"/>
      <color indexed="10"/>
      <name val="Arial Narrow"/>
      <family val="2"/>
    </font>
    <font>
      <b/>
      <i/>
      <sz val="10"/>
      <name val="Arial Narrow"/>
      <family val="2"/>
    </font>
    <font>
      <sz val="10"/>
      <color indexed="48"/>
      <name val="Arial Narrow"/>
      <family val="2"/>
    </font>
    <font>
      <sz val="10"/>
      <color indexed="12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9"/>
      <color theme="0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7"/>
      <name val="Arial Narrow"/>
      <family val="2"/>
    </font>
    <font>
      <b/>
      <sz val="11"/>
      <color theme="0"/>
      <name val="Arial Narrow"/>
      <family val="2"/>
    </font>
    <font>
      <sz val="11"/>
      <color rgb="FF000000"/>
      <name val="Arial"/>
      <family val="2"/>
    </font>
    <font>
      <b/>
      <sz val="11"/>
      <name val="Arial Narrow"/>
      <family val="2"/>
    </font>
    <font>
      <sz val="12"/>
      <color theme="0"/>
      <name val="Arial Narrow"/>
      <family val="2"/>
    </font>
    <font>
      <sz val="9"/>
      <color theme="0"/>
      <name val="Arial Narrow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8"/>
      <color theme="0"/>
      <name val="Arial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"/>
      <family val="2"/>
    </font>
    <font>
      <sz val="8"/>
      <name val="Arial Narrow"/>
      <family val="2"/>
    </font>
    <font>
      <sz val="10"/>
      <color theme="2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CBD6"/>
        <bgColor indexed="64"/>
      </patternFill>
    </fill>
    <fill>
      <patternFill patternType="solid">
        <fgColor rgb="FFFFFF2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8">
    <xf numFmtId="0" fontId="0" fillId="0" borderId="0" xfId="0"/>
    <xf numFmtId="0" fontId="3" fillId="0" borderId="0" xfId="0" applyFont="1"/>
    <xf numFmtId="14" fontId="3" fillId="0" borderId="0" xfId="0" applyNumberFormat="1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4" borderId="0" xfId="0" applyFont="1" applyFill="1"/>
    <xf numFmtId="49" fontId="3" fillId="4" borderId="0" xfId="0" applyNumberFormat="1" applyFont="1" applyFill="1"/>
    <xf numFmtId="14" fontId="2" fillId="4" borderId="0" xfId="0" applyNumberFormat="1" applyFont="1" applyFill="1" applyAlignment="1">
      <alignment horizontal="center"/>
    </xf>
    <xf numFmtId="0" fontId="2" fillId="0" borderId="29" xfId="0" applyFont="1" applyBorder="1" applyAlignment="1">
      <alignment horizontal="right" wrapText="1"/>
    </xf>
    <xf numFmtId="14" fontId="4" fillId="0" borderId="0" xfId="0" applyNumberFormat="1" applyFont="1"/>
    <xf numFmtId="0" fontId="5" fillId="2" borderId="2" xfId="0" applyFont="1" applyFill="1" applyBorder="1"/>
    <xf numFmtId="0" fontId="5" fillId="2" borderId="4" xfId="0" applyFont="1" applyFill="1" applyBorder="1" applyAlignment="1">
      <alignment horizontal="center" vertical="center"/>
    </xf>
    <xf numFmtId="0" fontId="6" fillId="0" borderId="0" xfId="0" applyFont="1"/>
    <xf numFmtId="0" fontId="2" fillId="0" borderId="5" xfId="0" applyFont="1" applyBorder="1" applyAlignment="1">
      <alignment vertical="center"/>
    </xf>
    <xf numFmtId="2" fontId="2" fillId="2" borderId="6" xfId="0" applyNumberFormat="1" applyFont="1" applyFill="1" applyBorder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/>
    <xf numFmtId="2" fontId="3" fillId="2" borderId="6" xfId="0" applyNumberFormat="1" applyFont="1" applyFill="1" applyBorder="1" applyAlignment="1">
      <alignment vertical="center"/>
    </xf>
    <xf numFmtId="0" fontId="3" fillId="0" borderId="0" xfId="0" applyFont="1" applyAlignment="1">
      <alignment horizontal="left" vertical="top"/>
    </xf>
    <xf numFmtId="0" fontId="2" fillId="0" borderId="10" xfId="0" applyFont="1" applyBorder="1"/>
    <xf numFmtId="0" fontId="2" fillId="0" borderId="18" xfId="0" applyFont="1" applyBorder="1" applyAlignment="1">
      <alignment horizontal="center"/>
    </xf>
    <xf numFmtId="0" fontId="2" fillId="2" borderId="12" xfId="0" applyFont="1" applyFill="1" applyBorder="1"/>
    <xf numFmtId="14" fontId="2" fillId="0" borderId="1" xfId="0" applyNumberFormat="1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5" fillId="2" borderId="5" xfId="0" applyFont="1" applyFill="1" applyBorder="1" applyAlignment="1">
      <alignment vertical="center"/>
    </xf>
    <xf numFmtId="14" fontId="5" fillId="2" borderId="19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14" fontId="5" fillId="2" borderId="0" xfId="0" applyNumberFormat="1" applyFont="1" applyFill="1" applyAlignment="1">
      <alignment horizontal="center" vertical="center"/>
    </xf>
    <xf numFmtId="2" fontId="5" fillId="2" borderId="6" xfId="0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1" fontId="3" fillId="3" borderId="19" xfId="0" applyNumberFormat="1" applyFont="1" applyFill="1" applyBorder="1" applyAlignment="1">
      <alignment vertical="center"/>
    </xf>
    <xf numFmtId="1" fontId="3" fillId="3" borderId="1" xfId="0" applyNumberFormat="1" applyFont="1" applyFill="1" applyBorder="1" applyAlignment="1">
      <alignment vertical="center"/>
    </xf>
    <xf numFmtId="0" fontId="3" fillId="0" borderId="1" xfId="0" applyFont="1" applyBorder="1"/>
    <xf numFmtId="1" fontId="3" fillId="2" borderId="6" xfId="0" applyNumberFormat="1" applyFont="1" applyFill="1" applyBorder="1" applyAlignment="1">
      <alignment vertical="center"/>
    </xf>
    <xf numFmtId="0" fontId="3" fillId="3" borderId="19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left" wrapText="1"/>
    </xf>
    <xf numFmtId="0" fontId="3" fillId="3" borderId="1" xfId="0" applyFont="1" applyFill="1" applyBorder="1"/>
    <xf numFmtId="1" fontId="2" fillId="2" borderId="17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167" fontId="2" fillId="3" borderId="9" xfId="0" applyNumberFormat="1" applyFont="1" applyFill="1" applyBorder="1" applyAlignment="1">
      <alignment vertical="center"/>
    </xf>
    <xf numFmtId="0" fontId="5" fillId="2" borderId="25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167" fontId="2" fillId="2" borderId="17" xfId="0" applyNumberFormat="1" applyFont="1" applyFill="1" applyBorder="1" applyAlignment="1">
      <alignment vertical="center"/>
    </xf>
    <xf numFmtId="164" fontId="3" fillId="3" borderId="19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center"/>
    </xf>
    <xf numFmtId="1" fontId="2" fillId="2" borderId="6" xfId="0" applyNumberFormat="1" applyFont="1" applyFill="1" applyBorder="1" applyAlignment="1">
      <alignment vertical="center"/>
    </xf>
    <xf numFmtId="0" fontId="2" fillId="0" borderId="10" xfId="0" applyFont="1" applyBorder="1" applyAlignment="1">
      <alignment vertical="center"/>
    </xf>
    <xf numFmtId="165" fontId="2" fillId="0" borderId="12" xfId="0" applyNumberFormat="1" applyFont="1" applyBorder="1" applyAlignment="1">
      <alignment vertical="center"/>
    </xf>
    <xf numFmtId="166" fontId="3" fillId="3" borderId="5" xfId="0" applyNumberFormat="1" applyFont="1" applyFill="1" applyBorder="1" applyAlignment="1">
      <alignment vertical="center"/>
    </xf>
    <xf numFmtId="164" fontId="3" fillId="3" borderId="18" xfId="0" applyNumberFormat="1" applyFont="1" applyFill="1" applyBorder="1" applyAlignment="1">
      <alignment vertical="center"/>
    </xf>
    <xf numFmtId="164" fontId="3" fillId="3" borderId="11" xfId="0" applyNumberFormat="1" applyFont="1" applyFill="1" applyBorder="1" applyAlignment="1">
      <alignment vertical="center"/>
    </xf>
    <xf numFmtId="166" fontId="3" fillId="2" borderId="6" xfId="0" applyNumberFormat="1" applyFont="1" applyFill="1" applyBorder="1" applyAlignment="1">
      <alignment vertical="center"/>
    </xf>
    <xf numFmtId="0" fontId="2" fillId="0" borderId="13" xfId="0" applyFont="1" applyBorder="1" applyAlignment="1">
      <alignment vertical="center"/>
    </xf>
    <xf numFmtId="20" fontId="3" fillId="0" borderId="15" xfId="0" applyNumberFormat="1" applyFont="1" applyBorder="1" applyAlignment="1">
      <alignment vertical="center"/>
    </xf>
    <xf numFmtId="0" fontId="6" fillId="2" borderId="26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20" fontId="6" fillId="2" borderId="28" xfId="0" applyNumberFormat="1" applyFont="1" applyFill="1" applyBorder="1" applyAlignment="1">
      <alignment vertical="center"/>
    </xf>
    <xf numFmtId="1" fontId="3" fillId="3" borderId="2" xfId="0" applyNumberFormat="1" applyFont="1" applyFill="1" applyBorder="1" applyAlignment="1">
      <alignment vertical="center"/>
    </xf>
    <xf numFmtId="164" fontId="3" fillId="3" borderId="22" xfId="0" applyNumberFormat="1" applyFont="1" applyFill="1" applyBorder="1" applyAlignment="1">
      <alignment vertical="center"/>
    </xf>
    <xf numFmtId="164" fontId="3" fillId="3" borderId="3" xfId="0" applyNumberFormat="1" applyFont="1" applyFill="1" applyBorder="1" applyAlignment="1">
      <alignment vertical="center"/>
    </xf>
    <xf numFmtId="1" fontId="3" fillId="3" borderId="4" xfId="0" applyNumberFormat="1" applyFont="1" applyFill="1" applyBorder="1" applyAlignment="1">
      <alignment vertical="center"/>
    </xf>
    <xf numFmtId="49" fontId="3" fillId="0" borderId="0" xfId="0" applyNumberFormat="1" applyFont="1" applyAlignment="1">
      <alignment horizontal="left" vertical="top"/>
    </xf>
    <xf numFmtId="1" fontId="3" fillId="3" borderId="5" xfId="0" applyNumberFormat="1" applyFont="1" applyFill="1" applyBorder="1" applyAlignment="1">
      <alignment vertical="center"/>
    </xf>
    <xf numFmtId="1" fontId="3" fillId="3" borderId="6" xfId="0" applyNumberFormat="1" applyFont="1" applyFill="1" applyBorder="1" applyAlignment="1">
      <alignment vertical="center"/>
    </xf>
    <xf numFmtId="1" fontId="3" fillId="3" borderId="5" xfId="0" applyNumberFormat="1" applyFont="1" applyFill="1" applyBorder="1"/>
    <xf numFmtId="164" fontId="3" fillId="3" borderId="19" xfId="0" applyNumberFormat="1" applyFont="1" applyFill="1" applyBorder="1"/>
    <xf numFmtId="1" fontId="2" fillId="3" borderId="7" xfId="0" applyNumberFormat="1" applyFont="1" applyFill="1" applyBorder="1" applyAlignment="1">
      <alignment vertical="center"/>
    </xf>
    <xf numFmtId="167" fontId="3" fillId="3" borderId="9" xfId="0" applyNumberFormat="1" applyFont="1" applyFill="1" applyBorder="1" applyAlignment="1">
      <alignment vertical="center"/>
    </xf>
    <xf numFmtId="1" fontId="3" fillId="0" borderId="0" xfId="0" applyNumberFormat="1" applyFont="1"/>
    <xf numFmtId="165" fontId="7" fillId="0" borderId="0" xfId="0" applyNumberFormat="1" applyFont="1"/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center"/>
    </xf>
    <xf numFmtId="0" fontId="8" fillId="0" borderId="0" xfId="0" applyFont="1"/>
    <xf numFmtId="0" fontId="2" fillId="0" borderId="2" xfId="0" applyFont="1" applyBorder="1"/>
    <xf numFmtId="0" fontId="2" fillId="0" borderId="22" xfId="0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/>
    <xf numFmtId="0" fontId="3" fillId="0" borderId="0" xfId="0" applyFont="1" applyAlignment="1">
      <alignment horizontal="center"/>
    </xf>
    <xf numFmtId="0" fontId="2" fillId="0" borderId="19" xfId="0" applyFont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14" fontId="9" fillId="0" borderId="1" xfId="0" applyNumberFormat="1" applyFont="1" applyBorder="1" applyAlignment="1">
      <alignment vertical="center"/>
    </xf>
    <xf numFmtId="14" fontId="10" fillId="0" borderId="1" xfId="0" applyNumberFormat="1" applyFont="1" applyBorder="1" applyAlignment="1">
      <alignment vertical="center"/>
    </xf>
    <xf numFmtId="2" fontId="3" fillId="0" borderId="6" xfId="0" applyNumberFormat="1" applyFont="1" applyBorder="1" applyAlignment="1">
      <alignment vertical="center"/>
    </xf>
    <xf numFmtId="2" fontId="3" fillId="3" borderId="6" xfId="0" applyNumberFormat="1" applyFont="1" applyFill="1" applyBorder="1" applyAlignment="1">
      <alignment vertical="center"/>
    </xf>
    <xf numFmtId="165" fontId="3" fillId="3" borderId="6" xfId="0" applyNumberFormat="1" applyFont="1" applyFill="1" applyBorder="1" applyAlignment="1">
      <alignment vertical="center"/>
    </xf>
    <xf numFmtId="165" fontId="2" fillId="3" borderId="6" xfId="0" applyNumberFormat="1" applyFont="1" applyFill="1" applyBorder="1" applyAlignment="1">
      <alignment vertical="center"/>
    </xf>
    <xf numFmtId="0" fontId="3" fillId="3" borderId="13" xfId="0" applyFont="1" applyFill="1" applyBorder="1"/>
    <xf numFmtId="0" fontId="3" fillId="3" borderId="20" xfId="0" applyFont="1" applyFill="1" applyBorder="1"/>
    <xf numFmtId="0" fontId="3" fillId="3" borderId="14" xfId="0" applyFont="1" applyFill="1" applyBorder="1" applyAlignment="1">
      <alignment vertical="center"/>
    </xf>
    <xf numFmtId="164" fontId="3" fillId="3" borderId="14" xfId="0" applyNumberFormat="1" applyFont="1" applyFill="1" applyBorder="1" applyAlignment="1">
      <alignment vertical="center"/>
    </xf>
    <xf numFmtId="165" fontId="2" fillId="3" borderId="17" xfId="0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21" xfId="0" applyFont="1" applyFill="1" applyBorder="1" applyAlignment="1">
      <alignment vertical="center"/>
    </xf>
    <xf numFmtId="167" fontId="3" fillId="3" borderId="8" xfId="0" applyNumberFormat="1" applyFont="1" applyFill="1" applyBorder="1" applyAlignment="1">
      <alignment vertical="center"/>
    </xf>
    <xf numFmtId="167" fontId="3" fillId="3" borderId="16" xfId="0" applyNumberFormat="1" applyFont="1" applyFill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164" fontId="3" fillId="0" borderId="11" xfId="0" applyNumberFormat="1" applyFont="1" applyBorder="1" applyAlignment="1">
      <alignment vertical="center"/>
    </xf>
    <xf numFmtId="20" fontId="3" fillId="3" borderId="1" xfId="0" applyNumberFormat="1" applyFont="1" applyFill="1" applyBorder="1" applyAlignment="1">
      <alignment vertical="center"/>
    </xf>
    <xf numFmtId="20" fontId="3" fillId="2" borderId="6" xfId="0" applyNumberFormat="1" applyFont="1" applyFill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20" fontId="3" fillId="0" borderId="14" xfId="0" applyNumberFormat="1" applyFont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0" fontId="3" fillId="3" borderId="22" xfId="0" applyFont="1" applyFill="1" applyBorder="1" applyAlignment="1">
      <alignment vertical="center"/>
    </xf>
    <xf numFmtId="1" fontId="3" fillId="3" borderId="3" xfId="0" applyNumberFormat="1" applyFont="1" applyFill="1" applyBorder="1" applyAlignment="1">
      <alignment vertical="center"/>
    </xf>
    <xf numFmtId="0" fontId="3" fillId="3" borderId="5" xfId="0" applyFont="1" applyFill="1" applyBorder="1"/>
    <xf numFmtId="0" fontId="3" fillId="3" borderId="19" xfId="0" applyFont="1" applyFill="1" applyBorder="1"/>
    <xf numFmtId="1" fontId="2" fillId="0" borderId="0" xfId="0" applyNumberFormat="1" applyFont="1" applyAlignment="1">
      <alignment horizontal="right"/>
    </xf>
    <xf numFmtId="1" fontId="2" fillId="0" borderId="0" xfId="0" applyNumberFormat="1" applyFont="1"/>
    <xf numFmtId="0" fontId="14" fillId="0" borderId="1" xfId="0" applyFont="1" applyBorder="1" applyAlignment="1">
      <alignment wrapText="1"/>
    </xf>
    <xf numFmtId="0" fontId="3" fillId="2" borderId="1" xfId="0" applyFont="1" applyFill="1" applyBorder="1"/>
    <xf numFmtId="0" fontId="14" fillId="5" borderId="1" xfId="0" applyFont="1" applyFill="1" applyBorder="1" applyAlignment="1">
      <alignment wrapText="1"/>
    </xf>
    <xf numFmtId="0" fontId="3" fillId="2" borderId="0" xfId="0" applyFont="1" applyFill="1" applyAlignment="1">
      <alignment horizontal="center" vertical="center"/>
    </xf>
    <xf numFmtId="0" fontId="12" fillId="0" borderId="0" xfId="0" applyFont="1"/>
    <xf numFmtId="0" fontId="2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wrapText="1"/>
    </xf>
    <xf numFmtId="0" fontId="14" fillId="5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5" fillId="2" borderId="0" xfId="0" applyFont="1" applyFill="1"/>
    <xf numFmtId="0" fontId="5" fillId="2" borderId="1" xfId="0" applyFont="1" applyFill="1" applyBorder="1"/>
    <xf numFmtId="0" fontId="5" fillId="2" borderId="0" xfId="0" applyFont="1" applyFill="1" applyAlignment="1">
      <alignment horizontal="left" vertical="center"/>
    </xf>
    <xf numFmtId="0" fontId="3" fillId="2" borderId="0" xfId="0" applyFont="1" applyFill="1"/>
    <xf numFmtId="2" fontId="3" fillId="0" borderId="0" xfId="0" applyNumberFormat="1" applyFont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 vertical="center"/>
    </xf>
    <xf numFmtId="0" fontId="2" fillId="5" borderId="1" xfId="0" applyFont="1" applyFill="1" applyBorder="1" applyAlignment="1">
      <alignment horizontal="left" vertical="top"/>
    </xf>
    <xf numFmtId="0" fontId="3" fillId="5" borderId="1" xfId="0" applyFont="1" applyFill="1" applyBorder="1"/>
    <xf numFmtId="0" fontId="3" fillId="5" borderId="1" xfId="0" applyFont="1" applyFill="1" applyBorder="1" applyAlignment="1">
      <alignment horizontal="right"/>
    </xf>
    <xf numFmtId="0" fontId="0" fillId="2" borderId="1" xfId="0" applyFill="1" applyBorder="1"/>
    <xf numFmtId="2" fontId="5" fillId="2" borderId="1" xfId="0" applyNumberFormat="1" applyFont="1" applyFill="1" applyBorder="1"/>
    <xf numFmtId="0" fontId="18" fillId="2" borderId="0" xfId="0" applyFont="1" applyFill="1"/>
    <xf numFmtId="2" fontId="1" fillId="5" borderId="1" xfId="0" applyNumberFormat="1" applyFont="1" applyFill="1" applyBorder="1"/>
    <xf numFmtId="2" fontId="1" fillId="0" borderId="1" xfId="0" applyNumberFormat="1" applyFont="1" applyBorder="1" applyAlignment="1">
      <alignment horizontal="right"/>
    </xf>
    <xf numFmtId="0" fontId="1" fillId="2" borderId="1" xfId="0" applyFont="1" applyFill="1" applyBorder="1"/>
    <xf numFmtId="49" fontId="3" fillId="0" borderId="0" xfId="0" applyNumberFormat="1" applyFont="1"/>
    <xf numFmtId="170" fontId="19" fillId="0" borderId="1" xfId="0" applyNumberFormat="1" applyFont="1" applyBorder="1"/>
    <xf numFmtId="170" fontId="3" fillId="2" borderId="0" xfId="0" applyNumberFormat="1" applyFont="1" applyFill="1"/>
    <xf numFmtId="0" fontId="15" fillId="6" borderId="1" xfId="0" applyFont="1" applyFill="1" applyBorder="1" applyAlignment="1" applyProtection="1">
      <alignment horizontal="center" vertical="center"/>
      <protection locked="0"/>
    </xf>
    <xf numFmtId="2" fontId="5" fillId="2" borderId="24" xfId="0" applyNumberFormat="1" applyFont="1" applyFill="1" applyBorder="1"/>
    <xf numFmtId="170" fontId="19" fillId="0" borderId="24" xfId="0" applyNumberFormat="1" applyFont="1" applyBorder="1"/>
    <xf numFmtId="2" fontId="3" fillId="0" borderId="1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/>
    </xf>
    <xf numFmtId="2" fontId="1" fillId="0" borderId="0" xfId="0" applyNumberFormat="1" applyFont="1"/>
    <xf numFmtId="14" fontId="20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11" fillId="0" borderId="1" xfId="0" applyNumberFormat="1" applyFont="1" applyBorder="1"/>
    <xf numFmtId="14" fontId="3" fillId="2" borderId="0" xfId="0" applyNumberFormat="1" applyFont="1" applyFill="1"/>
    <xf numFmtId="14" fontId="6" fillId="2" borderId="0" xfId="0" applyNumberFormat="1" applyFont="1" applyFill="1"/>
    <xf numFmtId="169" fontId="1" fillId="0" borderId="1" xfId="0" applyNumberFormat="1" applyFont="1" applyBorder="1" applyProtection="1">
      <protection locked="0"/>
    </xf>
    <xf numFmtId="169" fontId="1" fillId="0" borderId="24" xfId="0" applyNumberFormat="1" applyFont="1" applyBorder="1" applyProtection="1">
      <protection locked="0"/>
    </xf>
    <xf numFmtId="169" fontId="1" fillId="5" borderId="1" xfId="0" applyNumberFormat="1" applyFont="1" applyFill="1" applyBorder="1" applyProtection="1">
      <protection locked="0"/>
    </xf>
    <xf numFmtId="170" fontId="19" fillId="5" borderId="1" xfId="0" applyNumberFormat="1" applyFont="1" applyFill="1" applyBorder="1"/>
    <xf numFmtId="2" fontId="3" fillId="5" borderId="0" xfId="0" applyNumberFormat="1" applyFont="1" applyFill="1" applyAlignment="1">
      <alignment horizontal="center" vertical="center"/>
    </xf>
    <xf numFmtId="0" fontId="14" fillId="7" borderId="1" xfId="0" applyFont="1" applyFill="1" applyBorder="1" applyAlignment="1">
      <alignment wrapText="1"/>
    </xf>
    <xf numFmtId="169" fontId="1" fillId="7" borderId="1" xfId="0" applyNumberFormat="1" applyFont="1" applyFill="1" applyBorder="1" applyProtection="1">
      <protection locked="0"/>
    </xf>
    <xf numFmtId="170" fontId="19" fillId="7" borderId="1" xfId="0" applyNumberFormat="1" applyFont="1" applyFill="1" applyBorder="1"/>
    <xf numFmtId="0" fontId="2" fillId="6" borderId="0" xfId="0" applyFont="1" applyFill="1" applyAlignment="1">
      <alignment horizontal="center" vertical="center" wrapText="1"/>
    </xf>
    <xf numFmtId="0" fontId="21" fillId="0" borderId="0" xfId="0" applyFont="1"/>
    <xf numFmtId="0" fontId="22" fillId="0" borderId="0" xfId="0" applyFont="1" applyAlignment="1">
      <alignment wrapText="1"/>
    </xf>
    <xf numFmtId="2" fontId="23" fillId="0" borderId="0" xfId="0" applyNumberFormat="1" applyFont="1" applyAlignment="1">
      <alignment horizontal="center" wrapText="1"/>
    </xf>
    <xf numFmtId="170" fontId="24" fillId="0" borderId="0" xfId="0" applyNumberFormat="1" applyFont="1"/>
    <xf numFmtId="169" fontId="24" fillId="0" borderId="36" xfId="0" applyNumberFormat="1" applyFont="1" applyBorder="1"/>
    <xf numFmtId="170" fontId="25" fillId="0" borderId="0" xfId="0" applyNumberFormat="1" applyFont="1"/>
    <xf numFmtId="0" fontId="23" fillId="0" borderId="0" xfId="0" applyFont="1"/>
    <xf numFmtId="2" fontId="6" fillId="6" borderId="0" xfId="0" applyNumberFormat="1" applyFont="1" applyFill="1" applyAlignment="1">
      <alignment horizontal="right"/>
    </xf>
    <xf numFmtId="2" fontId="23" fillId="0" borderId="0" xfId="0" applyNumberFormat="1" applyFont="1"/>
    <xf numFmtId="2" fontId="1" fillId="5" borderId="24" xfId="0" applyNumberFormat="1" applyFont="1" applyFill="1" applyBorder="1" applyAlignment="1">
      <alignment horizontal="right"/>
    </xf>
    <xf numFmtId="0" fontId="3" fillId="2" borderId="14" xfId="0" applyFont="1" applyFill="1" applyBorder="1" applyAlignment="1">
      <alignment horizontal="center" vertical="center"/>
    </xf>
    <xf numFmtId="2" fontId="23" fillId="0" borderId="36" xfId="0" applyNumberFormat="1" applyFont="1" applyBorder="1" applyAlignment="1">
      <alignment horizontal="right"/>
    </xf>
    <xf numFmtId="14" fontId="20" fillId="0" borderId="11" xfId="0" applyNumberFormat="1" applyFont="1" applyBorder="1"/>
    <xf numFmtId="0" fontId="3" fillId="0" borderId="35" xfId="0" applyFont="1" applyBorder="1" applyAlignment="1">
      <alignment horizontal="right"/>
    </xf>
    <xf numFmtId="49" fontId="3" fillId="0" borderId="35" xfId="0" applyNumberFormat="1" applyFont="1" applyBorder="1" applyAlignment="1">
      <alignment horizontal="right" vertical="top" wrapText="1"/>
    </xf>
    <xf numFmtId="49" fontId="3" fillId="0" borderId="0" xfId="0" applyNumberFormat="1" applyFont="1" applyAlignment="1">
      <alignment horizontal="right" vertical="top" wrapText="1"/>
    </xf>
    <xf numFmtId="49" fontId="3" fillId="0" borderId="0" xfId="0" applyNumberFormat="1" applyFont="1" applyAlignment="1">
      <alignment horizontal="left" vertical="top" wrapText="1"/>
    </xf>
    <xf numFmtId="49" fontId="3" fillId="0" borderId="26" xfId="0" applyNumberFormat="1" applyFont="1" applyBorder="1" applyAlignment="1">
      <alignment horizontal="left" vertical="top"/>
    </xf>
    <xf numFmtId="0" fontId="3" fillId="6" borderId="0" xfId="0" applyFont="1" applyFill="1"/>
    <xf numFmtId="2" fontId="1" fillId="0" borderId="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vertical="center"/>
    </xf>
    <xf numFmtId="49" fontId="3" fillId="6" borderId="0" xfId="0" applyNumberFormat="1" applyFont="1" applyFill="1" applyAlignment="1">
      <alignment horizontal="right" vertical="top" wrapText="1"/>
    </xf>
    <xf numFmtId="49" fontId="3" fillId="6" borderId="0" xfId="0" applyNumberFormat="1" applyFont="1" applyFill="1" applyAlignment="1" applyProtection="1">
      <alignment horizontal="center" vertical="top"/>
      <protection locked="0"/>
    </xf>
    <xf numFmtId="0" fontId="3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1" fillId="0" borderId="0" xfId="0" applyFont="1"/>
    <xf numFmtId="168" fontId="23" fillId="6" borderId="0" xfId="0" applyNumberFormat="1" applyFont="1" applyFill="1" applyAlignment="1">
      <alignment horizontal="center" vertical="center"/>
    </xf>
    <xf numFmtId="49" fontId="3" fillId="6" borderId="0" xfId="0" applyNumberFormat="1" applyFont="1" applyFill="1" applyAlignment="1" applyProtection="1">
      <alignment vertical="center"/>
      <protection locked="0"/>
    </xf>
    <xf numFmtId="0" fontId="27" fillId="6" borderId="24" xfId="0" applyFont="1" applyFill="1" applyBorder="1" applyAlignment="1" applyProtection="1">
      <alignment vertical="center"/>
      <protection locked="0"/>
    </xf>
    <xf numFmtId="0" fontId="3" fillId="6" borderId="32" xfId="0" applyFont="1" applyFill="1" applyBorder="1" applyAlignment="1" applyProtection="1">
      <alignment vertical="center"/>
      <protection locked="0"/>
    </xf>
    <xf numFmtId="0" fontId="3" fillId="6" borderId="19" xfId="0" applyFont="1" applyFill="1" applyBorder="1" applyAlignment="1" applyProtection="1">
      <alignment vertical="center"/>
      <protection locked="0"/>
    </xf>
    <xf numFmtId="0" fontId="3" fillId="6" borderId="1" xfId="0" applyFont="1" applyFill="1" applyBorder="1" applyAlignment="1" applyProtection="1">
      <alignment horizontal="center" vertical="center"/>
      <protection locked="0"/>
    </xf>
    <xf numFmtId="0" fontId="15" fillId="8" borderId="1" xfId="0" applyFont="1" applyFill="1" applyBorder="1" applyAlignment="1" applyProtection="1">
      <alignment horizontal="center" vertical="center"/>
      <protection locked="0"/>
    </xf>
    <xf numFmtId="0" fontId="3" fillId="8" borderId="1" xfId="0" applyFont="1" applyFill="1" applyBorder="1" applyProtection="1">
      <protection locked="0"/>
    </xf>
    <xf numFmtId="168" fontId="26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8" borderId="0" xfId="0" applyFill="1" applyProtection="1">
      <protection locked="0"/>
    </xf>
    <xf numFmtId="0" fontId="3" fillId="8" borderId="0" xfId="0" applyFont="1" applyFill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top"/>
    </xf>
    <xf numFmtId="2" fontId="6" fillId="0" borderId="1" xfId="0" applyNumberFormat="1" applyFont="1" applyBorder="1" applyAlignment="1">
      <alignment horizontal="left" vertical="top"/>
    </xf>
    <xf numFmtId="2" fontId="0" fillId="0" borderId="0" xfId="0" applyNumberFormat="1" applyProtection="1">
      <protection locked="0"/>
    </xf>
    <xf numFmtId="2" fontId="1" fillId="0" borderId="0" xfId="0" applyNumberFormat="1" applyFont="1" applyProtection="1">
      <protection locked="0"/>
    </xf>
    <xf numFmtId="2" fontId="3" fillId="0" borderId="1" xfId="0" applyNumberFormat="1" applyFont="1" applyBorder="1" applyAlignment="1" applyProtection="1">
      <alignment horizontal="center"/>
      <protection locked="0"/>
    </xf>
    <xf numFmtId="170" fontId="28" fillId="0" borderId="0" xfId="0" applyNumberFormat="1" applyFont="1"/>
    <xf numFmtId="49" fontId="16" fillId="0" borderId="0" xfId="0" applyNumberFormat="1" applyFont="1" applyAlignment="1">
      <alignment horizontal="right" vertical="top" wrapText="1"/>
    </xf>
    <xf numFmtId="2" fontId="15" fillId="5" borderId="24" xfId="0" applyNumberFormat="1" applyFont="1" applyFill="1" applyBorder="1"/>
    <xf numFmtId="2" fontId="3" fillId="5" borderId="19" xfId="0" applyNumberFormat="1" applyFont="1" applyFill="1" applyBorder="1" applyAlignment="1">
      <alignment horizontal="right"/>
    </xf>
    <xf numFmtId="2" fontId="15" fillId="5" borderId="32" xfId="0" applyNumberFormat="1" applyFont="1" applyFill="1" applyBorder="1"/>
    <xf numFmtId="2" fontId="3" fillId="6" borderId="14" xfId="0" applyNumberFormat="1" applyFont="1" applyFill="1" applyBorder="1" applyAlignment="1" applyProtection="1">
      <alignment horizontal="left" vertical="top"/>
      <protection locked="0"/>
    </xf>
    <xf numFmtId="2" fontId="0" fillId="6" borderId="1" xfId="0" applyNumberFormat="1" applyFill="1" applyBorder="1" applyProtection="1">
      <protection locked="0"/>
    </xf>
    <xf numFmtId="49" fontId="3" fillId="6" borderId="19" xfId="0" applyNumberFormat="1" applyFont="1" applyFill="1" applyBorder="1" applyAlignment="1" applyProtection="1">
      <alignment horizontal="left" vertical="top"/>
      <protection locked="0"/>
    </xf>
    <xf numFmtId="49" fontId="3" fillId="6" borderId="26" xfId="0" applyNumberFormat="1" applyFont="1" applyFill="1" applyBorder="1" applyAlignment="1" applyProtection="1">
      <alignment horizontal="left" vertical="top"/>
      <protection locked="0"/>
    </xf>
    <xf numFmtId="2" fontId="0" fillId="0" borderId="0" xfId="0" applyNumberFormat="1"/>
    <xf numFmtId="0" fontId="30" fillId="5" borderId="1" xfId="0" applyFont="1" applyFill="1" applyBorder="1" applyAlignment="1">
      <alignment horizontal="left" vertical="top"/>
    </xf>
    <xf numFmtId="0" fontId="29" fillId="0" borderId="0" xfId="0" applyFont="1" applyAlignment="1">
      <alignment horizontal="right"/>
    </xf>
    <xf numFmtId="171" fontId="1" fillId="5" borderId="1" xfId="0" applyNumberFormat="1" applyFont="1" applyFill="1" applyBorder="1"/>
    <xf numFmtId="2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8" borderId="29" xfId="0" applyFont="1" applyFill="1" applyBorder="1" applyAlignment="1" applyProtection="1">
      <alignment horizontal="center" vertical="center" wrapText="1"/>
      <protection locked="0"/>
    </xf>
    <xf numFmtId="168" fontId="1" fillId="8" borderId="34" xfId="0" applyNumberFormat="1" applyFont="1" applyFill="1" applyBorder="1" applyAlignment="1" applyProtection="1">
      <alignment horizontal="center" vertical="center"/>
      <protection locked="0"/>
    </xf>
    <xf numFmtId="168" fontId="0" fillId="8" borderId="34" xfId="0" applyNumberFormat="1" applyFill="1" applyBorder="1" applyAlignment="1" applyProtection="1">
      <alignment horizontal="center" vertical="center"/>
      <protection locked="0"/>
    </xf>
    <xf numFmtId="2" fontId="1" fillId="5" borderId="1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" fillId="0" borderId="34" xfId="0" applyFont="1" applyBorder="1" applyAlignment="1">
      <alignment horizontal="center" vertical="center" wrapText="1"/>
    </xf>
    <xf numFmtId="49" fontId="3" fillId="8" borderId="34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26" xfId="0" applyFont="1" applyFill="1" applyBorder="1" applyAlignment="1">
      <alignment horizontal="center"/>
    </xf>
    <xf numFmtId="2" fontId="2" fillId="0" borderId="32" xfId="0" applyNumberFormat="1" applyFont="1" applyBorder="1" applyAlignment="1">
      <alignment horizontal="center" vertical="top"/>
    </xf>
    <xf numFmtId="2" fontId="2" fillId="0" borderId="19" xfId="0" applyNumberFormat="1" applyFont="1" applyBorder="1" applyAlignment="1">
      <alignment horizontal="center" vertical="top"/>
    </xf>
    <xf numFmtId="0" fontId="3" fillId="0" borderId="35" xfId="0" applyFont="1" applyBorder="1" applyAlignment="1">
      <alignment horizontal="left"/>
    </xf>
    <xf numFmtId="14" fontId="3" fillId="8" borderId="32" xfId="0" applyNumberFormat="1" applyFont="1" applyFill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49" fontId="3" fillId="8" borderId="35" xfId="0" applyNumberFormat="1" applyFont="1" applyFill="1" applyBorder="1" applyAlignment="1" applyProtection="1">
      <alignment horizontal="center" vertical="top"/>
      <protection locked="0"/>
    </xf>
    <xf numFmtId="49" fontId="2" fillId="0" borderId="24" xfId="0" applyNumberFormat="1" applyFont="1" applyBorder="1" applyAlignment="1">
      <alignment horizontal="left" vertical="top"/>
    </xf>
    <xf numFmtId="49" fontId="2" fillId="0" borderId="19" xfId="0" applyNumberFormat="1" applyFont="1" applyBorder="1" applyAlignment="1">
      <alignment horizontal="left" vertical="top"/>
    </xf>
    <xf numFmtId="49" fontId="2" fillId="0" borderId="32" xfId="0" applyNumberFormat="1" applyFont="1" applyBorder="1" applyAlignment="1">
      <alignment horizontal="left" vertical="top"/>
    </xf>
    <xf numFmtId="0" fontId="2" fillId="0" borderId="32" xfId="0" applyFont="1" applyBorder="1" applyAlignment="1">
      <alignment horizontal="left" vertical="top"/>
    </xf>
    <xf numFmtId="0" fontId="2" fillId="0" borderId="19" xfId="0" applyFont="1" applyBorder="1" applyAlignment="1">
      <alignment horizontal="left" vertical="top"/>
    </xf>
    <xf numFmtId="0" fontId="2" fillId="5" borderId="24" xfId="0" applyFont="1" applyFill="1" applyBorder="1" applyAlignment="1">
      <alignment horizontal="left" vertical="top"/>
    </xf>
    <xf numFmtId="0" fontId="2" fillId="5" borderId="19" xfId="0" applyFont="1" applyFill="1" applyBorder="1" applyAlignment="1">
      <alignment horizontal="left" vertical="top"/>
    </xf>
    <xf numFmtId="0" fontId="2" fillId="0" borderId="32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5" borderId="32" xfId="0" applyFont="1" applyFill="1" applyBorder="1" applyAlignment="1">
      <alignment horizontal="left" vertical="top"/>
    </xf>
    <xf numFmtId="2" fontId="2" fillId="0" borderId="24" xfId="0" applyNumberFormat="1" applyFont="1" applyBorder="1" applyAlignment="1">
      <alignment horizontal="left"/>
    </xf>
    <xf numFmtId="2" fontId="2" fillId="0" borderId="19" xfId="0" applyNumberFormat="1" applyFont="1" applyBorder="1" applyAlignment="1">
      <alignment horizontal="left"/>
    </xf>
    <xf numFmtId="2" fontId="2" fillId="5" borderId="24" xfId="0" applyNumberFormat="1" applyFont="1" applyFill="1" applyBorder="1" applyAlignment="1">
      <alignment horizontal="left"/>
    </xf>
    <xf numFmtId="2" fontId="2" fillId="5" borderId="19" xfId="0" applyNumberFormat="1" applyFont="1" applyFill="1" applyBorder="1" applyAlignment="1">
      <alignment horizontal="left"/>
    </xf>
    <xf numFmtId="0" fontId="15" fillId="5" borderId="24" xfId="0" applyFont="1" applyFill="1" applyBorder="1" applyAlignment="1">
      <alignment horizontal="left" vertical="top"/>
    </xf>
    <xf numFmtId="0" fontId="15" fillId="5" borderId="19" xfId="0" applyFont="1" applyFill="1" applyBorder="1" applyAlignment="1">
      <alignment horizontal="left" vertical="top"/>
    </xf>
    <xf numFmtId="0" fontId="3" fillId="0" borderId="24" xfId="0" applyFont="1" applyBorder="1" applyAlignment="1" applyProtection="1">
      <alignment horizontal="left" vertical="top" wrapText="1"/>
      <protection locked="0"/>
    </xf>
    <xf numFmtId="0" fontId="3" fillId="0" borderId="32" xfId="0" applyFont="1" applyBorder="1" applyAlignment="1" applyProtection="1">
      <alignment horizontal="left" vertical="top" wrapText="1"/>
      <protection locked="0"/>
    </xf>
    <xf numFmtId="0" fontId="3" fillId="0" borderId="19" xfId="0" applyFont="1" applyBorder="1" applyAlignment="1" applyProtection="1">
      <alignment horizontal="left" vertical="top" wrapText="1"/>
      <protection locked="0"/>
    </xf>
    <xf numFmtId="0" fontId="5" fillId="2" borderId="11" xfId="0" applyFont="1" applyFill="1" applyBorder="1" applyAlignment="1">
      <alignment horizontal="center"/>
    </xf>
    <xf numFmtId="0" fontId="2" fillId="6" borderId="3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5" borderId="32" xfId="0" applyNumberFormat="1" applyFont="1" applyFill="1" applyBorder="1" applyAlignment="1">
      <alignment horizontal="left"/>
    </xf>
    <xf numFmtId="0" fontId="3" fillId="0" borderId="0" xfId="0" applyFont="1" applyAlignment="1">
      <alignment horizontal="right"/>
    </xf>
    <xf numFmtId="0" fontId="3" fillId="8" borderId="32" xfId="0" applyFont="1" applyFill="1" applyBorder="1" applyAlignment="1" applyProtection="1">
      <alignment horizontal="left"/>
      <protection locked="0"/>
    </xf>
    <xf numFmtId="0" fontId="5" fillId="2" borderId="3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2" fillId="4" borderId="29" xfId="0" applyFont="1" applyFill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5" fillId="2" borderId="23" xfId="0" applyFont="1" applyFill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2" fillId="0" borderId="24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2" fontId="2" fillId="3" borderId="24" xfId="0" applyNumberFormat="1" applyFont="1" applyFill="1" applyBorder="1" applyAlignment="1">
      <alignment horizontal="center" vertical="center"/>
    </xf>
    <xf numFmtId="2" fontId="2" fillId="3" borderId="32" xfId="0" applyNumberFormat="1" applyFont="1" applyFill="1" applyBorder="1" applyAlignment="1">
      <alignment horizontal="center" vertical="center"/>
    </xf>
    <xf numFmtId="2" fontId="2" fillId="3" borderId="19" xfId="0" applyNumberFormat="1" applyFont="1" applyFill="1" applyBorder="1" applyAlignment="1">
      <alignment horizontal="center" vertical="center"/>
    </xf>
    <xf numFmtId="2" fontId="2" fillId="3" borderId="16" xfId="0" applyNumberFormat="1" applyFont="1" applyFill="1" applyBorder="1" applyAlignment="1">
      <alignment horizontal="center" vertical="center"/>
    </xf>
    <xf numFmtId="2" fontId="2" fillId="3" borderId="33" xfId="0" applyNumberFormat="1" applyFont="1" applyFill="1" applyBorder="1" applyAlignment="1">
      <alignment horizontal="center" vertical="center"/>
    </xf>
    <xf numFmtId="2" fontId="2" fillId="3" borderId="2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77"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  <color theme="2"/>
      </font>
    </dxf>
    <dxf>
      <fill>
        <patternFill>
          <bgColor rgb="FFFFFF00"/>
        </patternFill>
      </fill>
    </dxf>
    <dxf>
      <font>
        <strike val="0"/>
        <color theme="0"/>
      </font>
    </dxf>
    <dxf>
      <font>
        <strike val="0"/>
        <color rgb="FFEDCBD6"/>
      </font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fgColor rgb="FFFEE638"/>
          <bgColor rgb="FFFFFF2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  <color theme="2"/>
      </font>
    </dxf>
    <dxf>
      <fill>
        <patternFill>
          <bgColor rgb="FFFFFF00"/>
        </patternFill>
      </fill>
    </dxf>
    <dxf>
      <font>
        <strike val="0"/>
        <color rgb="FFEDCBD6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25"/>
      <color rgb="FFFEE638"/>
      <color rgb="FFEDCBD6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D36E9-8A68-4D4F-880B-014CCC2D848B}">
  <sheetPr codeName="Sheet1"/>
  <dimension ref="A1:AL87"/>
  <sheetViews>
    <sheetView tabSelected="1" zoomScale="60" zoomScaleNormal="60" workbookViewId="0">
      <pane ySplit="4" topLeftCell="A5" activePane="bottomLeft" state="frozen"/>
      <selection pane="bottomLeft" activeCell="C7" sqref="C7"/>
    </sheetView>
  </sheetViews>
  <sheetFormatPr defaultRowHeight="13" x14ac:dyDescent="0.3"/>
  <cols>
    <col min="1" max="1" width="11.7265625" style="1" customWidth="1"/>
    <col min="2" max="2" width="10.36328125" style="1" customWidth="1"/>
    <col min="3" max="5" width="6.36328125" style="1" customWidth="1"/>
    <col min="6" max="6" width="7.6328125" style="1" customWidth="1"/>
    <col min="7" max="7" width="6.453125" style="1" customWidth="1"/>
    <col min="8" max="8" width="6.36328125" style="1" customWidth="1"/>
    <col min="9" max="9" width="7.6328125" style="1" customWidth="1"/>
    <col min="10" max="10" width="7.26953125" style="1" customWidth="1"/>
    <col min="11" max="12" width="6.36328125" style="1" customWidth="1"/>
    <col min="13" max="14" width="6.7265625" style="1" customWidth="1"/>
    <col min="15" max="15" width="7" style="1" customWidth="1"/>
    <col min="16" max="16" width="7.54296875" style="1" customWidth="1"/>
    <col min="17" max="17" width="6.36328125" style="1" customWidth="1"/>
    <col min="18" max="18" width="6.7265625" style="1" customWidth="1"/>
    <col min="19" max="19" width="10.1796875" style="12" hidden="1" customWidth="1"/>
    <col min="20" max="20" width="5.54296875" customWidth="1"/>
    <col min="39" max="16384" width="8.7265625" style="1"/>
  </cols>
  <sheetData>
    <row r="1" spans="1:20" s="119" customFormat="1" ht="12.5" customHeight="1" x14ac:dyDescent="0.35">
      <c r="A1" s="231" t="s">
        <v>68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167"/>
    </row>
    <row r="2" spans="1:20" ht="27" customHeight="1" thickBot="1" x14ac:dyDescent="0.35">
      <c r="A2" s="225" t="s">
        <v>36</v>
      </c>
      <c r="B2" s="225"/>
      <c r="C2" s="227" t="s">
        <v>102</v>
      </c>
      <c r="D2" s="227"/>
      <c r="E2" s="227"/>
      <c r="F2" s="227"/>
      <c r="G2" s="120" t="s">
        <v>64</v>
      </c>
      <c r="H2" s="205"/>
      <c r="I2" s="232" t="s">
        <v>95</v>
      </c>
      <c r="J2" s="232"/>
      <c r="K2" s="233"/>
      <c r="L2" s="233"/>
      <c r="M2" s="120" t="s">
        <v>73</v>
      </c>
      <c r="N2" s="228">
        <v>44443</v>
      </c>
      <c r="O2" s="229"/>
      <c r="P2" s="235" t="s">
        <v>74</v>
      </c>
      <c r="Q2" s="235"/>
      <c r="R2" s="203"/>
    </row>
    <row r="3" spans="1:20" x14ac:dyDescent="0.3">
      <c r="A3" s="236"/>
      <c r="B3" s="237"/>
      <c r="C3" s="234" t="s">
        <v>62</v>
      </c>
      <c r="D3" s="234"/>
      <c r="E3" s="234"/>
      <c r="F3" s="234"/>
      <c r="G3" s="234"/>
      <c r="H3" s="234" t="s">
        <v>67</v>
      </c>
      <c r="I3" s="234"/>
      <c r="J3" s="234"/>
      <c r="K3" s="234"/>
      <c r="L3" s="234"/>
      <c r="M3" s="234"/>
      <c r="N3" s="234" t="s">
        <v>77</v>
      </c>
      <c r="O3" s="234"/>
      <c r="P3" s="234"/>
      <c r="Q3" s="234"/>
      <c r="R3" s="234"/>
    </row>
    <row r="4" spans="1:20" s="123" customFormat="1" ht="34" customHeight="1" x14ac:dyDescent="0.25">
      <c r="A4" s="225" t="s">
        <v>89</v>
      </c>
      <c r="B4" s="226"/>
      <c r="C4" s="163" t="s">
        <v>70</v>
      </c>
      <c r="D4" s="163" t="s">
        <v>83</v>
      </c>
      <c r="E4" s="115" t="s">
        <v>69</v>
      </c>
      <c r="F4" s="121" t="s">
        <v>81</v>
      </c>
      <c r="G4" s="115" t="s">
        <v>72</v>
      </c>
      <c r="H4" s="122" t="s">
        <v>43</v>
      </c>
      <c r="I4" s="122" t="s">
        <v>43</v>
      </c>
      <c r="J4" s="117" t="s">
        <v>71</v>
      </c>
      <c r="K4" s="122" t="s">
        <v>44</v>
      </c>
      <c r="L4" s="122" t="s">
        <v>44</v>
      </c>
      <c r="M4" s="117" t="s">
        <v>72</v>
      </c>
      <c r="N4" s="202"/>
      <c r="O4" s="202"/>
      <c r="P4" s="202"/>
      <c r="Q4" s="202"/>
      <c r="R4" s="115" t="s">
        <v>84</v>
      </c>
      <c r="S4" s="168"/>
    </row>
    <row r="5" spans="1:20" ht="12" customHeight="1" x14ac:dyDescent="0.3">
      <c r="A5" s="124" t="s">
        <v>75</v>
      </c>
      <c r="B5" s="150">
        <f>N2-7</f>
        <v>44436</v>
      </c>
      <c r="C5" s="127"/>
      <c r="D5" s="134"/>
      <c r="E5" s="134"/>
      <c r="F5" s="116"/>
      <c r="G5" s="116"/>
      <c r="H5" s="116"/>
      <c r="I5" s="116"/>
      <c r="J5" s="116"/>
      <c r="K5" s="134"/>
      <c r="L5" s="134"/>
      <c r="M5" s="116"/>
      <c r="N5" s="135"/>
      <c r="O5" s="135"/>
      <c r="P5" s="135"/>
      <c r="Q5" s="144"/>
      <c r="R5" s="116"/>
      <c r="S5" s="169">
        <f>IF(A6="Non-Holiday",0,IF(A6=0,0,IF(A6="Core",G6+M6,IF(A6="Non-Core",G6+M6,SatNCPHrs))))</f>
        <v>0</v>
      </c>
      <c r="T5" s="208"/>
    </row>
    <row r="6" spans="1:20" ht="12" customHeight="1" x14ac:dyDescent="0.3">
      <c r="A6" s="143" t="s">
        <v>38</v>
      </c>
      <c r="B6" s="151" t="s">
        <v>39</v>
      </c>
      <c r="C6" s="164"/>
      <c r="D6" s="164"/>
      <c r="E6" s="158"/>
      <c r="F6" s="158"/>
      <c r="G6" s="224">
        <f>(24*(SUM(C8:F8)))</f>
        <v>0</v>
      </c>
      <c r="H6" s="160"/>
      <c r="I6" s="160"/>
      <c r="J6" s="230">
        <f>(24*(SUM(H8:I8)))</f>
        <v>0</v>
      </c>
      <c r="K6" s="160"/>
      <c r="L6" s="160"/>
      <c r="M6" s="230">
        <f>(24*(SUM(K8:L8)))</f>
        <v>0</v>
      </c>
      <c r="N6" s="158"/>
      <c r="O6" s="158"/>
      <c r="P6" s="158"/>
      <c r="Q6" s="159"/>
      <c r="R6" s="224">
        <f>(24*(SUM(N8:Q8)))</f>
        <v>0</v>
      </c>
      <c r="S6" s="170"/>
    </row>
    <row r="7" spans="1:20" ht="12" customHeight="1" x14ac:dyDescent="0.3">
      <c r="A7" s="200"/>
      <c r="B7" s="148" t="s">
        <v>40</v>
      </c>
      <c r="C7" s="164"/>
      <c r="D7" s="164"/>
      <c r="E7" s="158"/>
      <c r="F7" s="158"/>
      <c r="G7" s="224"/>
      <c r="H7" s="160"/>
      <c r="I7" s="160"/>
      <c r="J7" s="230"/>
      <c r="K7" s="160"/>
      <c r="L7" s="160"/>
      <c r="M7" s="230"/>
      <c r="N7" s="158"/>
      <c r="O7" s="158"/>
      <c r="P7" s="158"/>
      <c r="Q7" s="159"/>
      <c r="R7" s="224"/>
      <c r="S7" s="171"/>
    </row>
    <row r="8" spans="1:20" ht="12" customHeight="1" x14ac:dyDescent="0.3">
      <c r="A8" s="210"/>
      <c r="B8" s="147" t="s">
        <v>87</v>
      </c>
      <c r="C8" s="165">
        <f>IF(C6&gt;0,TEXT(C7,"00\:00")-TEXT(C6,"00\:00")+(C6&gt;=C7),0)</f>
        <v>0</v>
      </c>
      <c r="D8" s="165">
        <f>IF(D6&gt;0,TEXT(D7,"00\:00")-TEXT(D6,"00\:00")+(D6&gt;=D7),0)</f>
        <v>0</v>
      </c>
      <c r="E8" s="141">
        <f>IF(E6&gt;0,TEXT(E7,"00\:00")-TEXT(E6,"00\:00")+(E6&gt;=E7),0)</f>
        <v>0</v>
      </c>
      <c r="F8" s="141">
        <f>IF(F6&gt;0,TEXT(F7,"00\:00")-TEXT(F6,"00\:00")+(F6&gt;=F7),0)</f>
        <v>0</v>
      </c>
      <c r="G8" s="224"/>
      <c r="H8" s="161">
        <f>IF(H6&gt;0,TEXT(H7,"00\:00")-TEXT(H6,"00\:00")+(H6&gt;=H7),0)</f>
        <v>0</v>
      </c>
      <c r="I8" s="161">
        <f>IF(I6&gt;0,TEXT(I7,"00\:00")-TEXT(I6,"00\:00")+(I6&gt;=I7),0)</f>
        <v>0</v>
      </c>
      <c r="J8" s="230"/>
      <c r="K8" s="161">
        <f>IF(K6&gt;0,TEXT(K7,"00\:00")-TEXT(K6,"00\:00")+(K6&gt;=K7),0)</f>
        <v>0</v>
      </c>
      <c r="L8" s="161">
        <f>IF(L6&gt;0,TEXT(L7,"00\:00")-TEXT(L6,"00\:00")+(L6&gt;=L7),0)</f>
        <v>0</v>
      </c>
      <c r="M8" s="230"/>
      <c r="N8" s="141">
        <f>IF(N6&gt;0,TEXT(N7,"00\:00")-TEXT(N6,"00\:00")+(N6&gt;=N7),0)</f>
        <v>0</v>
      </c>
      <c r="O8" s="141">
        <f>IF(O6&gt;0,TEXT(O7,"00\:00")-TEXT(O6,"00\:00")+(O6&gt;=O7),0)</f>
        <v>0</v>
      </c>
      <c r="P8" s="141">
        <f>IF(P6&gt;0,TEXT(P7,"00\:00")-TEXT(P6,"00\:00")+(P6&gt;=P7),0)</f>
        <v>0</v>
      </c>
      <c r="Q8" s="145">
        <f>IF(Q6&gt;0,TEXT(Q7,"00\:00")-TEXT(Q6,"00\:00")+(Q6&gt;=Q7),0)</f>
        <v>0</v>
      </c>
      <c r="R8" s="224"/>
      <c r="S8" s="172"/>
    </row>
    <row r="9" spans="1:20" ht="12" customHeight="1" x14ac:dyDescent="0.3">
      <c r="A9" s="125" t="s">
        <v>4</v>
      </c>
      <c r="B9" s="150">
        <f>N2-6</f>
        <v>44437</v>
      </c>
      <c r="C9" s="134"/>
      <c r="D9" s="134"/>
      <c r="E9" s="134"/>
      <c r="F9" s="116"/>
      <c r="G9" s="116"/>
      <c r="H9" s="134"/>
      <c r="I9" s="134"/>
      <c r="J9" s="116"/>
      <c r="K9" s="134"/>
      <c r="L9" s="134"/>
      <c r="M9" s="116"/>
      <c r="N9" s="135"/>
      <c r="O9" s="135"/>
      <c r="P9" s="135"/>
      <c r="Q9" s="144"/>
      <c r="R9" s="116"/>
      <c r="S9" s="169">
        <f>IF(A10="Non-Holiday",0,IF(A10=0,0,IF(A10="Core",MAX(G10+M10,8),IF(A10="Non-Core",G10+M10,SunNCPHrs))))</f>
        <v>0</v>
      </c>
      <c r="T9" s="208"/>
    </row>
    <row r="10" spans="1:20" ht="12" customHeight="1" x14ac:dyDescent="0.3">
      <c r="A10" s="143" t="s">
        <v>38</v>
      </c>
      <c r="B10" s="152" t="s">
        <v>39</v>
      </c>
      <c r="C10" s="164"/>
      <c r="D10" s="164"/>
      <c r="E10" s="158"/>
      <c r="F10" s="158"/>
      <c r="G10" s="224">
        <f>(24*(SUM(C12:F12)))</f>
        <v>0</v>
      </c>
      <c r="H10" s="160"/>
      <c r="I10" s="160"/>
      <c r="J10" s="230">
        <f>(24*(SUM(H12:I12)))</f>
        <v>0</v>
      </c>
      <c r="K10" s="160"/>
      <c r="L10" s="160"/>
      <c r="M10" s="230">
        <f>(24*(SUM(K12:L12)))</f>
        <v>0</v>
      </c>
      <c r="N10" s="158"/>
      <c r="O10" s="158"/>
      <c r="P10" s="158"/>
      <c r="Q10" s="159"/>
      <c r="R10" s="224">
        <f>(24*(SUM(N12:Q12)))</f>
        <v>0</v>
      </c>
      <c r="S10" s="170"/>
    </row>
    <row r="11" spans="1:20" ht="12" customHeight="1" x14ac:dyDescent="0.3">
      <c r="A11" s="200"/>
      <c r="B11" s="152" t="s">
        <v>40</v>
      </c>
      <c r="C11" s="164"/>
      <c r="D11" s="164"/>
      <c r="E11" s="158"/>
      <c r="F11" s="158"/>
      <c r="G11" s="224"/>
      <c r="H11" s="160"/>
      <c r="I11" s="160"/>
      <c r="J11" s="230"/>
      <c r="K11" s="160"/>
      <c r="L11" s="160"/>
      <c r="M11" s="230"/>
      <c r="N11" s="158"/>
      <c r="O11" s="158"/>
      <c r="P11" s="158"/>
      <c r="Q11" s="159"/>
      <c r="R11" s="224"/>
      <c r="S11" s="173"/>
    </row>
    <row r="12" spans="1:20" ht="12" customHeight="1" x14ac:dyDescent="0.3">
      <c r="A12" s="210"/>
      <c r="B12" s="153" t="s">
        <v>87</v>
      </c>
      <c r="C12" s="165">
        <f>IF(C10&gt;0,TEXT(C11,"00\:00")-TEXT(C10,"00\:00")+(C10&gt;=C11),0)</f>
        <v>0</v>
      </c>
      <c r="D12" s="165">
        <f>IF(D10&gt;0,TEXT(D11,"00\:00")-TEXT(D10,"00\:00")+(D10&gt;=D11),0)</f>
        <v>0</v>
      </c>
      <c r="E12" s="141">
        <f>IF(E10&gt;0,TEXT(E11,"00\:00")-TEXT(E10,"00\:00")+(E10&gt;=E11),0)</f>
        <v>0</v>
      </c>
      <c r="F12" s="141">
        <f>IF(F10&gt;0,TEXT(F11,"00\:00")-TEXT(F10,"00\:00")+(F10&gt;=F11),0)</f>
        <v>0</v>
      </c>
      <c r="G12" s="224"/>
      <c r="H12" s="161">
        <f>IF(H10&gt;0,TEXT(H11,"00\:00")-TEXT(H10,"00\:00")+(H10&gt;=H11),0)</f>
        <v>0</v>
      </c>
      <c r="I12" s="161">
        <f>IF(I10&gt;0,TEXT(I11,"00\:00")-TEXT(I10,"00\:00")+(I10&gt;=I11),0)</f>
        <v>0</v>
      </c>
      <c r="J12" s="230"/>
      <c r="K12" s="161">
        <f>IF(K10&gt;0,TEXT(K11,"00\:00")-TEXT(K10,"00\:00")+(K10&gt;=K11),0)</f>
        <v>0</v>
      </c>
      <c r="L12" s="161">
        <f>IF(L10&gt;0,TEXT(L11,"00\:00")-TEXT(L10,"00\:00")+(L10&gt;=L11),0)</f>
        <v>0</v>
      </c>
      <c r="M12" s="230"/>
      <c r="N12" s="141">
        <f>IF(N10&gt;0,TEXT(N11,"00\:00")-TEXT(N10,"00\:00")+(N10&gt;=N11),0)</f>
        <v>0</v>
      </c>
      <c r="O12" s="141">
        <f>IF(O10&gt;0,TEXT(O11,"00\:00")-TEXT(O10,"00\:00")+(O10&gt;=O11),0)</f>
        <v>0</v>
      </c>
      <c r="P12" s="141">
        <f>IF(P10&gt;0,TEXT(P11,"00\:00")-TEXT(P10,"00\:00")+(P10&gt;=P11),0)</f>
        <v>0</v>
      </c>
      <c r="Q12" s="145">
        <f>IF(Q10&gt;0,TEXT(Q11,"00\:00")-TEXT(Q10,"00\:00")+(Q10&gt;=Q11),0)</f>
        <v>0</v>
      </c>
      <c r="R12" s="224"/>
      <c r="S12" s="173"/>
    </row>
    <row r="13" spans="1:20" ht="12" customHeight="1" x14ac:dyDescent="0.3">
      <c r="A13" s="125" t="s">
        <v>5</v>
      </c>
      <c r="B13" s="150">
        <f>N2-5</f>
        <v>44438</v>
      </c>
      <c r="C13" s="134"/>
      <c r="D13" s="134"/>
      <c r="E13" s="134"/>
      <c r="F13" s="139"/>
      <c r="G13" s="116"/>
      <c r="H13" s="134"/>
      <c r="I13" s="134"/>
      <c r="J13" s="116"/>
      <c r="K13" s="134"/>
      <c r="L13" s="134"/>
      <c r="M13" s="116"/>
      <c r="N13" s="135"/>
      <c r="O13" s="135"/>
      <c r="P13" s="135"/>
      <c r="Q13" s="144"/>
      <c r="R13" s="116"/>
      <c r="S13" s="169">
        <f>IF(A14="Non-Holiday",0,IF(A14=0,0,IF(A14="Core",MAX(G14+M14,8),IF(A14="Non-Core",G14+M14,MonNCPHrs))))</f>
        <v>0</v>
      </c>
      <c r="T13" s="209"/>
    </row>
    <row r="14" spans="1:20" ht="12" customHeight="1" x14ac:dyDescent="0.3">
      <c r="A14" s="143" t="s">
        <v>38</v>
      </c>
      <c r="B14" s="151" t="s">
        <v>39</v>
      </c>
      <c r="C14" s="164"/>
      <c r="D14" s="164"/>
      <c r="E14" s="158"/>
      <c r="F14" s="158"/>
      <c r="G14" s="224">
        <f>(24*(SUM(C16:F16)))</f>
        <v>0</v>
      </c>
      <c r="H14" s="160"/>
      <c r="I14" s="160"/>
      <c r="J14" s="230">
        <f>(24*(SUM(H16:I16)))</f>
        <v>0</v>
      </c>
      <c r="K14" s="160"/>
      <c r="L14" s="160"/>
      <c r="M14" s="230">
        <f>(24*(SUM(K16:L16)))</f>
        <v>0</v>
      </c>
      <c r="N14" s="158"/>
      <c r="O14" s="158"/>
      <c r="P14" s="158"/>
      <c r="Q14" s="159"/>
      <c r="R14" s="224">
        <f>(24*(SUM(N16:Q16)))</f>
        <v>0</v>
      </c>
      <c r="S14" s="170"/>
    </row>
    <row r="15" spans="1:20" ht="12" customHeight="1" x14ac:dyDescent="0.3">
      <c r="A15" s="200"/>
      <c r="B15" s="151" t="s">
        <v>40</v>
      </c>
      <c r="C15" s="164"/>
      <c r="D15" s="164"/>
      <c r="E15" s="158"/>
      <c r="F15" s="158"/>
      <c r="G15" s="224"/>
      <c r="H15" s="160"/>
      <c r="I15" s="160"/>
      <c r="J15" s="230"/>
      <c r="K15" s="160"/>
      <c r="L15" s="160"/>
      <c r="M15" s="230"/>
      <c r="N15" s="158"/>
      <c r="O15" s="158"/>
      <c r="P15" s="158"/>
      <c r="Q15" s="159"/>
      <c r="R15" s="224"/>
      <c r="S15" s="173"/>
    </row>
    <row r="16" spans="1:20" ht="12" customHeight="1" x14ac:dyDescent="0.3">
      <c r="A16" s="210"/>
      <c r="B16" s="154" t="s">
        <v>87</v>
      </c>
      <c r="C16" s="165">
        <f>IF(C14&gt;0,TEXT(C15,"00\:00")-TEXT(C14,"00\:00")+(C14&gt;=C15),0)</f>
        <v>0</v>
      </c>
      <c r="D16" s="165">
        <f>IF(D14&gt;0,TEXT(D15,"00\:00")-TEXT(D14,"00\:00")+(D14&gt;=D15),0)</f>
        <v>0</v>
      </c>
      <c r="E16" s="141">
        <f>IF(E14&gt;0,TEXT(E15,"00\:00")-TEXT(E14,"00\:00")+(E14&gt;=E15),0)</f>
        <v>0</v>
      </c>
      <c r="F16" s="141">
        <f>IF(F14&gt;0,TEXT(F15,"00\:00")-TEXT(F14,"00\:00")+(F14&gt;=F15),0)</f>
        <v>0</v>
      </c>
      <c r="G16" s="224"/>
      <c r="H16" s="161">
        <f>IF(H14&gt;0,TEXT(H15,"00\:00")-TEXT(H14,"00\:00")+(H14&gt;=H15),0)</f>
        <v>0</v>
      </c>
      <c r="I16" s="161">
        <f>IF(I14&gt;0,TEXT(I15,"00\:00")-TEXT(I14,"00\:00")+(I14&gt;=I15),0)</f>
        <v>0</v>
      </c>
      <c r="J16" s="230"/>
      <c r="K16" s="161">
        <f>IF(K14&gt;0,TEXT(K15,"00\:00")-TEXT(K14,"00\:00")+(K14&gt;=K15),0)</f>
        <v>0</v>
      </c>
      <c r="L16" s="161">
        <f>IF(L14&gt;0,TEXT(L15,"00\:00")-TEXT(L14,"00\:00")+(L14&gt;=L15),0)</f>
        <v>0</v>
      </c>
      <c r="M16" s="230"/>
      <c r="N16" s="141">
        <f>IF(N14&gt;0,TEXT(N15,"00\:00")-TEXT(N14,"00\:00")+(N14&gt;=N15),0)</f>
        <v>0</v>
      </c>
      <c r="O16" s="141">
        <f>IF(O14&gt;0,TEXT(O15,"00\:00")-TEXT(O14,"00\:00")+(O14&gt;=O15),0)</f>
        <v>0</v>
      </c>
      <c r="P16" s="141">
        <f>IF(P14&gt;0,TEXT(P15,"00\:00")-TEXT(P14,"00\:00")+(P14&gt;=P15),0)</f>
        <v>0</v>
      </c>
      <c r="Q16" s="145">
        <f>IF(Q14&gt;0,TEXT(Q15,"00\:00")-TEXT(Q14,"00\:00")+(Q14&gt;=Q15),0)</f>
        <v>0</v>
      </c>
      <c r="R16" s="224"/>
      <c r="S16" s="173"/>
    </row>
    <row r="17" spans="1:20" ht="12" customHeight="1" x14ac:dyDescent="0.3">
      <c r="A17" s="125" t="s">
        <v>6</v>
      </c>
      <c r="B17" s="150">
        <f>N2-4</f>
        <v>44439</v>
      </c>
      <c r="C17" s="134"/>
      <c r="D17" s="134"/>
      <c r="E17" s="134"/>
      <c r="F17" s="139"/>
      <c r="G17" s="116"/>
      <c r="H17" s="134"/>
      <c r="I17" s="134"/>
      <c r="J17" s="116"/>
      <c r="K17" s="134"/>
      <c r="L17" s="134"/>
      <c r="M17" s="116"/>
      <c r="N17" s="135"/>
      <c r="O17" s="135"/>
      <c r="P17" s="135"/>
      <c r="Q17" s="144"/>
      <c r="R17" s="116"/>
      <c r="S17" s="169">
        <f>IF(A18="Non-Holiday",0,IF(A18=0,0,IF(A18="Core",MAX(G18+M18,8),IF(A18="Non-Core",G18+M18,TuesNCPHrs))))</f>
        <v>0</v>
      </c>
      <c r="T17" s="208"/>
    </row>
    <row r="18" spans="1:20" ht="12" customHeight="1" x14ac:dyDescent="0.3">
      <c r="A18" s="143" t="s">
        <v>38</v>
      </c>
      <c r="B18" s="151" t="s">
        <v>39</v>
      </c>
      <c r="C18" s="164"/>
      <c r="D18" s="164"/>
      <c r="E18" s="158"/>
      <c r="F18" s="158"/>
      <c r="G18" s="224">
        <f>(24*(SUM(C20:F20)))</f>
        <v>0</v>
      </c>
      <c r="H18" s="160"/>
      <c r="I18" s="160"/>
      <c r="J18" s="230">
        <f>(24*(SUM(H20:I20)))</f>
        <v>0</v>
      </c>
      <c r="K18" s="160"/>
      <c r="L18" s="160"/>
      <c r="M18" s="230">
        <f>(24*(SUM(K20:L20)))</f>
        <v>0</v>
      </c>
      <c r="N18" s="158"/>
      <c r="O18" s="158"/>
      <c r="P18" s="158"/>
      <c r="Q18" s="159"/>
      <c r="R18" s="224">
        <f>(24*(SUM(N20:Q20)))</f>
        <v>0</v>
      </c>
      <c r="S18" s="170"/>
    </row>
    <row r="19" spans="1:20" ht="12" customHeight="1" x14ac:dyDescent="0.3">
      <c r="A19" s="200"/>
      <c r="B19" s="151" t="s">
        <v>40</v>
      </c>
      <c r="C19" s="164"/>
      <c r="D19" s="164"/>
      <c r="E19" s="158"/>
      <c r="F19" s="158"/>
      <c r="G19" s="224"/>
      <c r="H19" s="160"/>
      <c r="I19" s="160"/>
      <c r="J19" s="230"/>
      <c r="K19" s="160"/>
      <c r="L19" s="160"/>
      <c r="M19" s="230"/>
      <c r="N19" s="158"/>
      <c r="O19" s="158"/>
      <c r="P19" s="158"/>
      <c r="Q19" s="159"/>
      <c r="R19" s="224"/>
      <c r="S19" s="173"/>
    </row>
    <row r="20" spans="1:20" ht="12" customHeight="1" x14ac:dyDescent="0.3">
      <c r="A20" s="210"/>
      <c r="B20" s="154" t="s">
        <v>87</v>
      </c>
      <c r="C20" s="165">
        <f>IF(C18&gt;0,TEXT(C19,"00\:00")-TEXT(C18,"00\:00")+(C18&gt;=C19),0)</f>
        <v>0</v>
      </c>
      <c r="D20" s="165">
        <f>IF(D18&gt;0,TEXT(D19,"00\:00")-TEXT(D18,"00\:00")+(D18&gt;=D19),0)</f>
        <v>0</v>
      </c>
      <c r="E20" s="141">
        <f>IF(E18&gt;0,TEXT(E19,"00\:00")-TEXT(E18,"00\:00")+(E18&gt;=E19),0)</f>
        <v>0</v>
      </c>
      <c r="F20" s="141">
        <f>IF(F18&gt;0,TEXT(F19,"00\:00")-TEXT(F18,"00\:00")+(F18&gt;=F19),0)</f>
        <v>0</v>
      </c>
      <c r="G20" s="224"/>
      <c r="H20" s="161">
        <f>IF(H18&gt;0,TEXT(H19,"00\:00")-TEXT(H18,"00\:00")+(H18&gt;=H19),0)</f>
        <v>0</v>
      </c>
      <c r="I20" s="161">
        <f>IF(I18&gt;0,TEXT(I19,"00\:00")-TEXT(I18,"00\:00")+(I18&gt;=I19),0)</f>
        <v>0</v>
      </c>
      <c r="J20" s="230"/>
      <c r="K20" s="161">
        <f>IF(K18&gt;0,TEXT(K19,"00\:00")-TEXT(K18,"00\:00")+(K18&gt;=K19),0)</f>
        <v>0</v>
      </c>
      <c r="L20" s="161">
        <f>IF(L18&gt;0,TEXT(L19,"00\:00")-TEXT(L18,"00\:00")+(L18&gt;=L19),0)</f>
        <v>0</v>
      </c>
      <c r="M20" s="230"/>
      <c r="N20" s="141">
        <f>IF(N18&gt;0,TEXT(N19,"00\:00")-TEXT(N18,"00\:00")+(N18&gt;=N19),0)</f>
        <v>0</v>
      </c>
      <c r="O20" s="141">
        <f>IF(O18&gt;0,TEXT(O19,"00\:00")-TEXT(O18,"00\:00")+(O18&gt;=O19),0)</f>
        <v>0</v>
      </c>
      <c r="P20" s="141">
        <f>IF(P18&gt;0,TEXT(P19,"00\:00")-TEXT(P18,"00\:00")+(P18&gt;=P19),0)</f>
        <v>0</v>
      </c>
      <c r="Q20" s="145">
        <f>IF(Q18&gt;0,TEXT(Q19,"00\:00")-TEXT(Q18,"00\:00")+(Q18&gt;=Q19),0)</f>
        <v>0</v>
      </c>
      <c r="R20" s="224"/>
      <c r="S20" s="173"/>
    </row>
    <row r="21" spans="1:20" ht="12" customHeight="1" x14ac:dyDescent="0.3">
      <c r="A21" s="125" t="s">
        <v>7</v>
      </c>
      <c r="B21" s="150">
        <f>N2-3</f>
        <v>44440</v>
      </c>
      <c r="C21" s="134"/>
      <c r="D21" s="134"/>
      <c r="E21" s="134"/>
      <c r="F21" s="139"/>
      <c r="G21" s="116"/>
      <c r="H21" s="134"/>
      <c r="I21" s="134"/>
      <c r="J21" s="116"/>
      <c r="K21" s="134"/>
      <c r="L21" s="134"/>
      <c r="M21" s="116"/>
      <c r="N21" s="135"/>
      <c r="O21" s="135"/>
      <c r="P21" s="135"/>
      <c r="Q21" s="144"/>
      <c r="R21" s="116"/>
      <c r="S21" s="169">
        <f>IF(A22="Non-Holiday",0,IF(A22=0,0,IF(A22="Core",MAX(G22+M22,8),IF(A22="Non-Core",G22+M22,WedNCPHrs))))</f>
        <v>0</v>
      </c>
      <c r="T21" s="208"/>
    </row>
    <row r="22" spans="1:20" ht="12" customHeight="1" x14ac:dyDescent="0.3">
      <c r="A22" s="143" t="s">
        <v>38</v>
      </c>
      <c r="B22" s="151" t="s">
        <v>39</v>
      </c>
      <c r="C22" s="164"/>
      <c r="D22" s="164"/>
      <c r="E22" s="158"/>
      <c r="F22" s="158"/>
      <c r="G22" s="224">
        <f>(24*(SUM(C24:F24)))</f>
        <v>0</v>
      </c>
      <c r="H22" s="160"/>
      <c r="I22" s="160"/>
      <c r="J22" s="230">
        <f>(24*(SUM(H24:I24)))</f>
        <v>0</v>
      </c>
      <c r="K22" s="160"/>
      <c r="L22" s="160"/>
      <c r="M22" s="230">
        <f>(24*(SUM(K24:L24)))</f>
        <v>0</v>
      </c>
      <c r="N22" s="158"/>
      <c r="O22" s="158"/>
      <c r="P22" s="158"/>
      <c r="Q22" s="159"/>
      <c r="R22" s="224">
        <f>(24*(SUM(N24:Q24)))</f>
        <v>0</v>
      </c>
      <c r="S22" s="170"/>
    </row>
    <row r="23" spans="1:20" ht="12" customHeight="1" x14ac:dyDescent="0.3">
      <c r="A23" s="200"/>
      <c r="B23" s="151" t="s">
        <v>40</v>
      </c>
      <c r="C23" s="164"/>
      <c r="D23" s="164"/>
      <c r="E23" s="158"/>
      <c r="F23" s="158"/>
      <c r="G23" s="224"/>
      <c r="H23" s="160"/>
      <c r="I23" s="160"/>
      <c r="J23" s="230"/>
      <c r="K23" s="160"/>
      <c r="L23" s="160"/>
      <c r="M23" s="230"/>
      <c r="N23" s="158"/>
      <c r="O23" s="158"/>
      <c r="P23" s="158"/>
      <c r="Q23" s="159"/>
      <c r="R23" s="224"/>
      <c r="S23" s="173"/>
    </row>
    <row r="24" spans="1:20" ht="12" customHeight="1" x14ac:dyDescent="0.3">
      <c r="A24" s="210"/>
      <c r="B24" s="154" t="s">
        <v>87</v>
      </c>
      <c r="C24" s="165">
        <f>IF(C22&gt;0,TEXT(C23,"00\:00")-TEXT(C22,"00\:00")+(C22&gt;=C23),0)</f>
        <v>0</v>
      </c>
      <c r="D24" s="165">
        <f>IF(D22&gt;0,TEXT(D23,"00\:00")-TEXT(D22,"00\:00")+(D22&gt;=D23),0)</f>
        <v>0</v>
      </c>
      <c r="E24" s="141">
        <f>IF(E22&gt;0,TEXT(E23,"00\:00")-TEXT(E22,"00\:00")+(E22&gt;=E23),0)</f>
        <v>0</v>
      </c>
      <c r="F24" s="141">
        <f>IF(F22&gt;0,TEXT(F23,"00\:00")-TEXT(F22,"00\:00")+(F22&gt;=F23),0)</f>
        <v>0</v>
      </c>
      <c r="G24" s="224"/>
      <c r="H24" s="161">
        <f>IF(H22&gt;0,TEXT(H23,"00\:00")-TEXT(H22,"00\:00")+(H22&gt;=H23),0)</f>
        <v>0</v>
      </c>
      <c r="I24" s="161">
        <f>IF(I22&gt;0,TEXT(I23,"00\:00")-TEXT(I22,"00\:00")+(I22&gt;=I23),0)</f>
        <v>0</v>
      </c>
      <c r="J24" s="230"/>
      <c r="K24" s="161">
        <f>IF(K22&gt;0,TEXT(K23,"00\:00")-TEXT(K22,"00\:00")+(K22&gt;=K23),0)</f>
        <v>0</v>
      </c>
      <c r="L24" s="161">
        <f>IF(L22&gt;0,TEXT(L23,"00\:00")-TEXT(L22,"00\:00")+(L22&gt;=L23),0)</f>
        <v>0</v>
      </c>
      <c r="M24" s="230"/>
      <c r="N24" s="141">
        <f>IF(N22&gt;0,TEXT(N23,"00\:00")-TEXT(N22,"00\:00")+(N22&gt;=N23),0)</f>
        <v>0</v>
      </c>
      <c r="O24" s="141">
        <f>IF(O22&gt;0,TEXT(O23,"00\:00")-TEXT(O22,"00\:00")+(O22&gt;=O23),0)</f>
        <v>0</v>
      </c>
      <c r="P24" s="141">
        <f>IF(P22&gt;0,TEXT(P23,"00\:00")-TEXT(P22,"00\:00")+(P22&gt;=P23),0)</f>
        <v>0</v>
      </c>
      <c r="Q24" s="145">
        <f>IF(Q22&gt;0,TEXT(Q23,"00\:00")-TEXT(Q22,"00\:00")+(Q22&gt;=Q23),0)</f>
        <v>0</v>
      </c>
      <c r="R24" s="224"/>
      <c r="S24" s="173"/>
    </row>
    <row r="25" spans="1:20" ht="12" customHeight="1" x14ac:dyDescent="0.3">
      <c r="A25" s="125" t="s">
        <v>8</v>
      </c>
      <c r="B25" s="150">
        <f>N2-2</f>
        <v>44441</v>
      </c>
      <c r="C25" s="134"/>
      <c r="D25" s="134"/>
      <c r="E25" s="134"/>
      <c r="F25" s="139"/>
      <c r="G25" s="116"/>
      <c r="H25" s="134"/>
      <c r="I25" s="134"/>
      <c r="J25" s="116"/>
      <c r="K25" s="134"/>
      <c r="L25" s="134"/>
      <c r="M25" s="116"/>
      <c r="N25" s="135"/>
      <c r="O25" s="135"/>
      <c r="P25" s="135"/>
      <c r="Q25" s="144"/>
      <c r="R25" s="116"/>
      <c r="S25" s="169">
        <f>IF(A26="Non-Holiday",0,IF(A26=0,0,IF(A26="Core",MAX(G26+M26,8),IF(A26="Non-Core",G26+M26,ThNCPHrs))))</f>
        <v>0</v>
      </c>
      <c r="T25" s="208"/>
    </row>
    <row r="26" spans="1:20" ht="12" customHeight="1" x14ac:dyDescent="0.3">
      <c r="A26" s="143" t="s">
        <v>38</v>
      </c>
      <c r="B26" s="151" t="s">
        <v>39</v>
      </c>
      <c r="C26" s="164"/>
      <c r="D26" s="164"/>
      <c r="E26" s="158"/>
      <c r="F26" s="158"/>
      <c r="G26" s="224">
        <f>(24*(SUM(C28:F28)))</f>
        <v>0</v>
      </c>
      <c r="H26" s="160"/>
      <c r="I26" s="160"/>
      <c r="J26" s="230">
        <f>(24*(SUM(H28:I28)))</f>
        <v>0</v>
      </c>
      <c r="K26" s="160"/>
      <c r="L26" s="160"/>
      <c r="M26" s="230">
        <f>(24*(SUM(K28:L28)))</f>
        <v>0</v>
      </c>
      <c r="N26" s="158"/>
      <c r="O26" s="158"/>
      <c r="P26" s="158"/>
      <c r="Q26" s="159"/>
      <c r="R26" s="224">
        <f>(24*(SUM(N28:Q28)))</f>
        <v>0</v>
      </c>
      <c r="S26" s="170"/>
    </row>
    <row r="27" spans="1:20" ht="12" customHeight="1" x14ac:dyDescent="0.3">
      <c r="A27" s="200"/>
      <c r="B27" s="151" t="s">
        <v>40</v>
      </c>
      <c r="C27" s="164"/>
      <c r="D27" s="164"/>
      <c r="E27" s="158"/>
      <c r="F27" s="158"/>
      <c r="G27" s="224"/>
      <c r="H27" s="160"/>
      <c r="I27" s="160"/>
      <c r="J27" s="230"/>
      <c r="K27" s="160"/>
      <c r="L27" s="160"/>
      <c r="M27" s="230"/>
      <c r="N27" s="158"/>
      <c r="O27" s="158"/>
      <c r="P27" s="158"/>
      <c r="Q27" s="159"/>
      <c r="R27" s="224"/>
      <c r="S27" s="173"/>
    </row>
    <row r="28" spans="1:20" ht="12" customHeight="1" x14ac:dyDescent="0.3">
      <c r="A28" s="210"/>
      <c r="B28" s="154" t="s">
        <v>87</v>
      </c>
      <c r="C28" s="165">
        <f>IF(C26&gt;0,TEXT(C27,"00\:00")-TEXT(C26,"00\:00")+(C26&gt;=C27),0)</f>
        <v>0</v>
      </c>
      <c r="D28" s="165">
        <f>IF(D26&gt;0,TEXT(D27,"00\:00")-TEXT(D26,"00\:00")+(D26&gt;=D27),0)</f>
        <v>0</v>
      </c>
      <c r="E28" s="141">
        <f>IF(E26&gt;0,TEXT(E27,"00\:00")-TEXT(E26,"00\:00")+(E26&gt;=E27),0)</f>
        <v>0</v>
      </c>
      <c r="F28" s="141">
        <f>IF(F26&gt;0,TEXT(F27,"00\:00")-TEXT(F26,"00\:00")+(F26&gt;=F27),0)</f>
        <v>0</v>
      </c>
      <c r="G28" s="224"/>
      <c r="H28" s="161">
        <f>IF(H26&gt;0,TEXT(H27,"00\:00")-TEXT(H26,"00\:00")+(H26&gt;=H27),0)</f>
        <v>0</v>
      </c>
      <c r="I28" s="161">
        <f>IF(I26&gt;0,TEXT(I27,"00\:00")-TEXT(I26,"00\:00")+(I26&gt;=I27),0)</f>
        <v>0</v>
      </c>
      <c r="J28" s="230"/>
      <c r="K28" s="161">
        <f>IF(K26&gt;0,TEXT(K27,"00\:00")-TEXT(K26,"00\:00")+(K26&gt;=K27),0)</f>
        <v>0</v>
      </c>
      <c r="L28" s="161">
        <f>IF(L26&gt;0,TEXT(L27,"00\:00")-TEXT(L26,"00\:00")+(L26&gt;=L27),0)</f>
        <v>0</v>
      </c>
      <c r="M28" s="230"/>
      <c r="N28" s="141">
        <f>IF(N26&gt;0,TEXT(N27,"00\:00")-TEXT(N26,"00\:00")+(N26&gt;=N27),0)</f>
        <v>0</v>
      </c>
      <c r="O28" s="141">
        <f>IF(O26&gt;0,TEXT(O27,"00\:00")-TEXT(O26,"00\:00")+(O26&gt;=O27),0)</f>
        <v>0</v>
      </c>
      <c r="P28" s="141">
        <f>IF(P26&gt;0,TEXT(P27,"00\:00")-TEXT(P26,"00\:00")+(P26&gt;=P27),0)</f>
        <v>0</v>
      </c>
      <c r="Q28" s="145">
        <f>IF(Q26&gt;0,TEXT(Q27,"00\:00")-TEXT(Q26,"00\:00")+(Q26&gt;=Q27),0)</f>
        <v>0</v>
      </c>
      <c r="R28" s="224"/>
      <c r="S28" s="173"/>
    </row>
    <row r="29" spans="1:20" ht="12" customHeight="1" x14ac:dyDescent="0.3">
      <c r="A29" s="125" t="s">
        <v>9</v>
      </c>
      <c r="B29" s="150">
        <f>N2-1</f>
        <v>44442</v>
      </c>
      <c r="C29" s="134"/>
      <c r="D29" s="134"/>
      <c r="E29" s="134"/>
      <c r="F29" s="139"/>
      <c r="G29" s="116"/>
      <c r="H29" s="134"/>
      <c r="I29" s="134"/>
      <c r="J29" s="116"/>
      <c r="K29" s="134"/>
      <c r="L29" s="134"/>
      <c r="M29" s="116"/>
      <c r="N29" s="135"/>
      <c r="O29" s="135"/>
      <c r="P29" s="135"/>
      <c r="Q29" s="144"/>
      <c r="R29" s="116"/>
      <c r="S29" s="169">
        <f>IF(A30="Non-Holiday",0,IF(A30=0,0,IF(A30="Core",MAX(G30+M30,8),IF(A30="Non-Core",G30+M30,FriNCPHrs))))</f>
        <v>0</v>
      </c>
      <c r="T29" s="208"/>
    </row>
    <row r="30" spans="1:20" ht="12" customHeight="1" x14ac:dyDescent="0.3">
      <c r="A30" s="143" t="s">
        <v>38</v>
      </c>
      <c r="B30" s="151" t="s">
        <v>39</v>
      </c>
      <c r="C30" s="164"/>
      <c r="D30" s="164"/>
      <c r="E30" s="158"/>
      <c r="F30" s="158"/>
      <c r="G30" s="224">
        <f>(24*(SUM(C32:F32)))</f>
        <v>0</v>
      </c>
      <c r="H30" s="160"/>
      <c r="I30" s="160"/>
      <c r="J30" s="230">
        <f>(24*(SUM(H32:I32)))</f>
        <v>0</v>
      </c>
      <c r="K30" s="160"/>
      <c r="L30" s="160"/>
      <c r="M30" s="230">
        <f>(24*(SUM(K32:L32)))</f>
        <v>0</v>
      </c>
      <c r="N30" s="158"/>
      <c r="O30" s="158"/>
      <c r="P30" s="158"/>
      <c r="Q30" s="159"/>
      <c r="R30" s="224">
        <f>(24*(SUM(N32:Q32)))</f>
        <v>0</v>
      </c>
      <c r="S30" s="170"/>
    </row>
    <row r="31" spans="1:20" ht="12" customHeight="1" x14ac:dyDescent="0.3">
      <c r="A31" s="200"/>
      <c r="B31" s="151" t="s">
        <v>40</v>
      </c>
      <c r="C31" s="164"/>
      <c r="D31" s="164"/>
      <c r="E31" s="158"/>
      <c r="F31" s="158"/>
      <c r="G31" s="224"/>
      <c r="H31" s="160"/>
      <c r="I31" s="160"/>
      <c r="J31" s="230"/>
      <c r="K31" s="160"/>
      <c r="L31" s="160"/>
      <c r="M31" s="230"/>
      <c r="N31" s="158"/>
      <c r="O31" s="158"/>
      <c r="P31" s="158"/>
      <c r="Q31" s="159"/>
      <c r="R31" s="224"/>
      <c r="S31" s="173"/>
    </row>
    <row r="32" spans="1:20" ht="12" customHeight="1" x14ac:dyDescent="0.3">
      <c r="A32" s="210"/>
      <c r="B32" s="154" t="s">
        <v>87</v>
      </c>
      <c r="C32" s="165">
        <f>IF(C30&gt;0,TEXT(C31,"00\:00")-TEXT(C30,"00\:00")+(C30&gt;=C31),0)</f>
        <v>0</v>
      </c>
      <c r="D32" s="165">
        <f>IF(D30&gt;0,TEXT(D31,"00\:00")-TEXT(D30,"00\:00")+(D30&gt;=D31),0)</f>
        <v>0</v>
      </c>
      <c r="E32" s="141">
        <f>IF(E30&gt;0,TEXT(E31,"00\:00")-TEXT(E30,"00\:00")+(E30&gt;=E31),0)</f>
        <v>0</v>
      </c>
      <c r="F32" s="141">
        <f>IF(F30&gt;0,TEXT(F31,"00\:00")-TEXT(F30,"00\:00")+(F30&gt;=F31),0)</f>
        <v>0</v>
      </c>
      <c r="G32" s="224"/>
      <c r="H32" s="161">
        <f>IF(H30&gt;0,TEXT(H31,"00\:00")-TEXT(H30,"00\:00")+(H30&gt;=H31),0)</f>
        <v>0</v>
      </c>
      <c r="I32" s="161">
        <f>IF(I30&gt;0,TEXT(I31,"00\:00")-TEXT(I30,"00\:00")+(I30&gt;=I31),0)</f>
        <v>0</v>
      </c>
      <c r="J32" s="230"/>
      <c r="K32" s="161">
        <f>IF(K30&gt;0,TEXT(K31,"00\:00")-TEXT(K30,"00\:00")+(K30&gt;=K31),0)</f>
        <v>0</v>
      </c>
      <c r="L32" s="161">
        <f>IF(L30&gt;0,TEXT(L31,"00\:00")-TEXT(L30,"00\:00")+(L30&gt;=L31),0)</f>
        <v>0</v>
      </c>
      <c r="M32" s="230"/>
      <c r="N32" s="141">
        <f>IF(N30&gt;0,TEXT(N31,"00\:00")-TEXT(N30,"00\:00")+(N30&gt;=N31),0)</f>
        <v>0</v>
      </c>
      <c r="O32" s="141">
        <f>IF(O30&gt;0,TEXT(O31,"00\:00")-TEXT(O30,"00\:00")+(O30&gt;=O31),0)</f>
        <v>0</v>
      </c>
      <c r="P32" s="141">
        <f>IF(P30&gt;0,TEXT(P31,"00\:00")-TEXT(P30,"00\:00")+(P30&gt;=P31),0)</f>
        <v>0</v>
      </c>
      <c r="Q32" s="145">
        <f>IF(Q30&gt;0,TEXT(Q31,"00\:00")-TEXT(Q30,"00\:00")+(Q30&gt;=Q31),0)</f>
        <v>0</v>
      </c>
      <c r="R32" s="224"/>
      <c r="S32" s="173"/>
    </row>
    <row r="33" spans="1:20" ht="12" customHeight="1" x14ac:dyDescent="0.35">
      <c r="A33" s="125" t="s">
        <v>78</v>
      </c>
      <c r="B33" s="155">
        <f>N2</f>
        <v>44443</v>
      </c>
      <c r="C33" s="134"/>
      <c r="D33" s="134"/>
      <c r="E33" s="134"/>
      <c r="F33" s="139"/>
      <c r="G33" s="116"/>
      <c r="H33" s="134"/>
      <c r="I33" s="134"/>
      <c r="J33" s="116"/>
      <c r="K33" s="134"/>
      <c r="L33" s="134"/>
      <c r="M33" s="116"/>
      <c r="N33" s="135"/>
      <c r="O33" s="135"/>
      <c r="P33" s="135"/>
      <c r="Q33" s="144"/>
      <c r="R33" s="116"/>
      <c r="S33" s="169">
        <f>IF(A34="Non-Holiday",0,IF(A34=0,8,IF(A34="Core",MAX(G34+M34,0.333334*24),IF(A34="Non-Core",G34+M34,Sat2NCPHrs))))</f>
        <v>0</v>
      </c>
      <c r="T33" s="208"/>
    </row>
    <row r="34" spans="1:20" ht="12" customHeight="1" x14ac:dyDescent="0.3">
      <c r="A34" s="143" t="s">
        <v>38</v>
      </c>
      <c r="B34" s="151" t="s">
        <v>39</v>
      </c>
      <c r="C34" s="164"/>
      <c r="D34" s="164"/>
      <c r="E34" s="158"/>
      <c r="F34" s="158"/>
      <c r="G34" s="224">
        <f>(24*(SUM(C36:F36)))</f>
        <v>0</v>
      </c>
      <c r="H34" s="160"/>
      <c r="I34" s="160"/>
      <c r="J34" s="230">
        <f>(24*(SUM(H36:I36)))</f>
        <v>0</v>
      </c>
      <c r="K34" s="160"/>
      <c r="L34" s="160"/>
      <c r="M34" s="230">
        <f>(24*(SUM(K36:L36)))</f>
        <v>0</v>
      </c>
      <c r="N34" s="158"/>
      <c r="O34" s="158"/>
      <c r="P34" s="158"/>
      <c r="Q34" s="159"/>
      <c r="R34" s="224">
        <f>(24*(SUM(N36:Q36)))</f>
        <v>0</v>
      </c>
      <c r="S34" s="170"/>
    </row>
    <row r="35" spans="1:20" ht="12" customHeight="1" x14ac:dyDescent="0.3">
      <c r="A35" s="200"/>
      <c r="B35" s="151" t="s">
        <v>40</v>
      </c>
      <c r="C35" s="164"/>
      <c r="D35" s="164"/>
      <c r="E35" s="158"/>
      <c r="F35" s="158"/>
      <c r="G35" s="224"/>
      <c r="H35" s="160"/>
      <c r="I35" s="160"/>
      <c r="J35" s="230"/>
      <c r="K35" s="160"/>
      <c r="L35" s="160"/>
      <c r="M35" s="230"/>
      <c r="N35" s="158"/>
      <c r="O35" s="158"/>
      <c r="P35" s="158"/>
      <c r="Q35" s="158"/>
      <c r="R35" s="224"/>
      <c r="S35" s="173"/>
    </row>
    <row r="36" spans="1:20" ht="12" customHeight="1" x14ac:dyDescent="0.3">
      <c r="A36" s="210"/>
      <c r="B36" s="154" t="s">
        <v>87</v>
      </c>
      <c r="C36" s="165">
        <f>IF(C34&gt;0,TEXT(C35,"00\:00")-TEXT(C34,"00\:00")+(C34&gt;=C35),0)</f>
        <v>0</v>
      </c>
      <c r="D36" s="165">
        <f>IF(D34&gt;0,TEXT(D35,"00\:00")-TEXT(D34,"00\:00")+(D34&gt;=D35),0)</f>
        <v>0</v>
      </c>
      <c r="E36" s="141">
        <f>IF(E34&gt;0,TEXT(E35,"00\:00")-TEXT(E34,"00\:00")+(E34&gt;=E35),0)</f>
        <v>0</v>
      </c>
      <c r="F36" s="141">
        <f>IF(F34&gt;0,TEXT(F35,"00\:00")-TEXT(F34,"00\:00")+(F34&gt;=F35),0)</f>
        <v>0</v>
      </c>
      <c r="G36" s="224"/>
      <c r="H36" s="161">
        <f>IF(H34&gt;0,TEXT(H35,"00\:00")-TEXT(H34,"00\:00")+(H34&gt;=H35),0)</f>
        <v>0</v>
      </c>
      <c r="I36" s="161">
        <f>IF(I34&gt;0,TEXT(I35,"00\:00")-TEXT(I34,"00\:00")+(I34&gt;=I35),0)</f>
        <v>0</v>
      </c>
      <c r="J36" s="230"/>
      <c r="K36" s="161">
        <f>IF(K34&gt;0,TEXT(K35,"00\:00")-TEXT(K34,"00\:00")+(K34&gt;=K35),0)</f>
        <v>0</v>
      </c>
      <c r="L36" s="161">
        <f>IF(L34&gt;0,TEXT(L35,"00\:00")-TEXT(L34,"00\:00")+(L34&gt;=L35),0)</f>
        <v>0</v>
      </c>
      <c r="M36" s="230"/>
      <c r="N36" s="141">
        <f>IF(N34&gt;0,TEXT(N35,"00\:00")-TEXT(N34,"00\:00")+(N34&gt;=N35),0)</f>
        <v>0</v>
      </c>
      <c r="O36" s="141">
        <f>IF(O34&gt;0,TEXT(O35,"00\:00")-TEXT(O34,"00\:00")+(O34&gt;=O35),0)</f>
        <v>0</v>
      </c>
      <c r="P36" s="141">
        <f>IF(P34&gt;0,TEXT(P35,"00\:00")-TEXT(P34,"00\:00")+(P34&gt;=P35),0)</f>
        <v>0</v>
      </c>
      <c r="Q36" s="145">
        <f>IF(Q34&gt;0,TEXT(Q35,"00\:00")-TEXT(Q34,"00\:00")+(Q34&gt;=Q35),0)</f>
        <v>0</v>
      </c>
      <c r="R36" s="224"/>
      <c r="S36" s="173"/>
    </row>
    <row r="37" spans="1:20" ht="12" customHeight="1" x14ac:dyDescent="0.3">
      <c r="A37" s="126" t="s">
        <v>51</v>
      </c>
      <c r="B37" s="156"/>
      <c r="C37" s="142">
        <f>SUM(C8+C12+C16+C20+C24+C28+C32+C36)*24</f>
        <v>0</v>
      </c>
      <c r="D37" s="142">
        <f>SUM(D8+D12+D16+D20+D24+D28+D32+D36)*24</f>
        <v>0</v>
      </c>
      <c r="E37" s="142">
        <f>SUM(E8+E12+E16+E20+E24+E28+E32+E36)*24</f>
        <v>0</v>
      </c>
      <c r="F37" s="142">
        <f>SUM(F8+F12+F16+F20+F24+F28+F32+F36)*24</f>
        <v>0</v>
      </c>
      <c r="G37" s="128">
        <f>SUM(G5:G34)</f>
        <v>0</v>
      </c>
      <c r="H37" s="142">
        <f>SUM(H8+H12+H16+H20+H24+H28+H32+H36)</f>
        <v>0</v>
      </c>
      <c r="I37" s="142">
        <f>SUM(I8+I12+I16+I20+I24+I28+I32+I36)</f>
        <v>0</v>
      </c>
      <c r="J37" s="162">
        <f>SUM(J5:J34)</f>
        <v>0</v>
      </c>
      <c r="K37" s="142">
        <f>SUM(K8+K12+K16+K20+K24+K28+K32+K36)</f>
        <v>0</v>
      </c>
      <c r="L37" s="142">
        <f>SUM(L8+L12+L16+L20+L24+L28+L32+L36)</f>
        <v>0</v>
      </c>
      <c r="M37" s="162">
        <f>SUM(M5:M34)</f>
        <v>0</v>
      </c>
      <c r="N37" s="142">
        <f>SUM(N8+N12+N16+N20+N24+N28+N32+N36)</f>
        <v>0</v>
      </c>
      <c r="O37" s="142">
        <f>SUM(O8+O12+O16+O20+O24+O28+O32+O36)</f>
        <v>0</v>
      </c>
      <c r="P37" s="142">
        <f>SUM(P8+P12+P16+P20+P24+P28+P32+P36)</f>
        <v>0</v>
      </c>
      <c r="Q37" s="142">
        <f>SUM(Q8+Q12+Q16+Q20+Q24+Q28+Q32+Q36)</f>
        <v>0</v>
      </c>
      <c r="R37" s="146">
        <f>SUM(R5:R34)</f>
        <v>0</v>
      </c>
    </row>
    <row r="38" spans="1:20" ht="12" customHeight="1" x14ac:dyDescent="0.3">
      <c r="A38" s="126" t="s">
        <v>80</v>
      </c>
      <c r="B38" s="157"/>
      <c r="C38" s="129"/>
      <c r="D38" s="129"/>
      <c r="E38" s="129"/>
      <c r="F38" s="129"/>
      <c r="G38" s="130"/>
      <c r="H38" s="129"/>
      <c r="I38" s="129"/>
      <c r="J38" s="130"/>
      <c r="K38" s="136" t="s">
        <v>76</v>
      </c>
      <c r="L38" s="127"/>
      <c r="M38" s="118"/>
      <c r="N38" s="127"/>
      <c r="O38" s="127"/>
      <c r="P38" s="127"/>
      <c r="Q38" s="127"/>
      <c r="R38" s="177"/>
    </row>
    <row r="39" spans="1:20" x14ac:dyDescent="0.3">
      <c r="A39" s="244" t="s">
        <v>97</v>
      </c>
      <c r="B39" s="245"/>
      <c r="C39" s="204"/>
      <c r="D39" s="244" t="s">
        <v>91</v>
      </c>
      <c r="E39" s="246"/>
      <c r="F39" s="245"/>
      <c r="G39" s="217"/>
      <c r="H39" s="238" t="s">
        <v>101</v>
      </c>
      <c r="I39" s="239"/>
      <c r="J39" s="216"/>
      <c r="K39" s="249" t="s">
        <v>53</v>
      </c>
      <c r="L39" s="250"/>
      <c r="M39" s="137">
        <f>R2</f>
        <v>0</v>
      </c>
      <c r="N39" s="221">
        <f>IF(R2=36,36,40)</f>
        <v>40</v>
      </c>
      <c r="O39" s="253" t="s">
        <v>57</v>
      </c>
      <c r="P39" s="250"/>
      <c r="Q39" s="176">
        <f>IF(RegSkedHrs=48,IF(8-TotalLv&lt;0,0,IF(8-TotalLv&gt;8,4,(8-TotalLv)*0.5)),0)</f>
        <v>0</v>
      </c>
      <c r="R39" s="178">
        <f>IF(TotalLv=0,MAX(TotHrsWkd+TotalSNW-RegSkedHrs,0),IF(RegSkedHrs=36,MAX(0,TotHrsWkd+TotalSNW-N39),IF(TotalLv&gt;8,MAX(0,TotHrsWkd+TotalSNW-40),E37+F37)))</f>
        <v>0</v>
      </c>
      <c r="S39" s="174"/>
    </row>
    <row r="40" spans="1:20" x14ac:dyDescent="0.3">
      <c r="A40" s="242"/>
      <c r="B40" s="242"/>
      <c r="C40" s="242"/>
      <c r="D40" s="242"/>
      <c r="E40" s="242"/>
      <c r="F40" s="242"/>
      <c r="G40" s="242"/>
      <c r="H40" s="242"/>
      <c r="I40" s="242"/>
      <c r="J40" s="242"/>
      <c r="K40" s="247" t="s">
        <v>79</v>
      </c>
      <c r="L40" s="248"/>
      <c r="M40" s="149">
        <f>IF($C$39="All",0+OTfor36Hrs,IF($C$39="Partial",IF(OTCalc-$G$39&gt;0,MAX($G$39,OTfor36Hrs),OTCalc),OTCalc))</f>
        <v>0</v>
      </c>
      <c r="N40" s="207">
        <f>IF(RegSkedHrs=36,IF(OTCalc&gt;=4,4,0),0)</f>
        <v>0</v>
      </c>
      <c r="O40" s="254" t="s">
        <v>82</v>
      </c>
      <c r="P40" s="255"/>
      <c r="Q40" s="138">
        <f>IF($C$39="All",0,IF($C$39="Partial",IF(ASTCalc-$J$39&gt;0,$J$39,ASTCalc),ASTCalc))</f>
        <v>0</v>
      </c>
      <c r="R40" s="175">
        <f>IF(C37+D37+TotalSNW&lt;R2,IF(R2=48,IF($C$37+$D$37+TotalSNW&gt;40,0,MIN($E$37+$F$37,40-($C$37+$D$37+TotalSNW))),MIN($E$37+$F$37,36-($C$37+$D$37+TotalSNW))),0)</f>
        <v>0</v>
      </c>
    </row>
    <row r="41" spans="1:20" x14ac:dyDescent="0.3">
      <c r="A41" s="242"/>
      <c r="B41" s="242"/>
      <c r="C41" s="242"/>
      <c r="D41" s="242"/>
      <c r="E41" s="242"/>
      <c r="F41" s="242"/>
      <c r="G41" s="242"/>
      <c r="H41" s="242"/>
      <c r="I41" s="242"/>
      <c r="J41" s="242"/>
      <c r="K41" s="253" t="s">
        <v>58</v>
      </c>
      <c r="L41" s="250"/>
      <c r="M41" s="223">
        <f>IF(C39="All",IF(((OTCalc-OTfor36Hrs)*1.5)+ASTCalc&gt;0,((OTCalc-OTfor36Hrs)*1.5)+ASTCalc,0),IF(C39="Partial",IF((OTCalc-M40)*1.5+ASTCalc-Q40&gt;0,(OTCalc-M40)*1.5+ASTCalc-Q40,0),0))</f>
        <v>0</v>
      </c>
      <c r="N41" s="131"/>
      <c r="O41" s="213" t="s">
        <v>96</v>
      </c>
      <c r="P41" s="215"/>
      <c r="Q41" s="214"/>
      <c r="R41" s="173">
        <f>TotHrsWkd+TotalSNW+TotalLv-RegSkedHrs</f>
        <v>0</v>
      </c>
    </row>
    <row r="42" spans="1:20" ht="26" x14ac:dyDescent="0.3">
      <c r="A42" s="181" t="s">
        <v>86</v>
      </c>
      <c r="B42" s="243"/>
      <c r="C42" s="243"/>
      <c r="D42" s="243"/>
      <c r="E42" s="243"/>
      <c r="F42" s="243"/>
      <c r="G42" s="243"/>
      <c r="H42" s="243"/>
      <c r="I42" s="183" t="s">
        <v>94</v>
      </c>
      <c r="J42" s="218"/>
      <c r="K42" s="251" t="s">
        <v>55</v>
      </c>
      <c r="L42" s="252"/>
      <c r="M42" s="186">
        <f>IF(A7="Preceptor",G6+M6,0)+IF(A11="Preceptor",G10+M10,0)+IF(A15="Preceptor",G14+M14,0)+IF(A19="Preceptor",G18+M18,0)+IF(A23="Preceptor",G22+M22,0)+IF(A27="Preceptor",G26+M26,0)+IF(A31="Preceptor",G30+M30,0)+IF(A35="Preceptor",G34+M34,0)+N42</f>
        <v>0</v>
      </c>
      <c r="N42" s="206">
        <f>IF(A7="Preceptor-Partial",A8,0)+IF(A11="Preceptor-Partial",A12,0)+IF(A15="Preceptor-Partial",A16,0)+IF(A19="Preceptor-Partial",A20,0)+IF(A23="Preceptor-Partial",A24,0)+IF(A27="Preceptor-Partial",A28,0)+IF(A31="Preceptor-Partial",A32,0)+IF(A35="Preceptor-Partial",A36,0)</f>
        <v>0</v>
      </c>
      <c r="O42" s="260"/>
      <c r="P42" s="261"/>
      <c r="Q42" s="262"/>
      <c r="R42" s="140"/>
    </row>
    <row r="43" spans="1:20" x14ac:dyDescent="0.3">
      <c r="A43" s="182"/>
      <c r="B43" s="240" t="str">
        <f>C2</f>
        <v>Missi</v>
      </c>
      <c r="C43" s="240"/>
      <c r="D43" s="240"/>
      <c r="E43" s="240"/>
      <c r="F43" s="180" t="s">
        <v>85</v>
      </c>
      <c r="G43" s="241"/>
      <c r="H43" s="241"/>
      <c r="I43" s="64"/>
      <c r="J43" s="64"/>
      <c r="K43" s="258" t="s">
        <v>56</v>
      </c>
      <c r="L43" s="259"/>
      <c r="M43" s="137">
        <f>S33+S29+S25+S21+S17+S13+S9+S5</f>
        <v>0</v>
      </c>
      <c r="N43" s="132"/>
      <c r="O43" s="256"/>
      <c r="P43" s="257"/>
      <c r="Q43" s="133"/>
      <c r="R43" s="222" t="s">
        <v>99</v>
      </c>
    </row>
    <row r="44" spans="1:20" x14ac:dyDescent="0.3">
      <c r="H44" s="188"/>
      <c r="I44" s="188"/>
      <c r="J44" s="189"/>
      <c r="K44" s="189"/>
      <c r="L44" s="189"/>
      <c r="M44" s="189"/>
      <c r="N44" s="189"/>
      <c r="O44" s="189"/>
      <c r="P44" s="189"/>
      <c r="Q44" s="185"/>
    </row>
    <row r="45" spans="1:20" s="190" customFormat="1" x14ac:dyDescent="0.3">
      <c r="S45" s="191"/>
    </row>
    <row r="46" spans="1:20" s="190" customFormat="1" x14ac:dyDescent="0.3">
      <c r="S46" s="191"/>
    </row>
    <row r="47" spans="1:20" s="190" customFormat="1" x14ac:dyDescent="0.3">
      <c r="S47" s="191"/>
    </row>
    <row r="48" spans="1:20" s="190" customFormat="1" x14ac:dyDescent="0.3">
      <c r="S48" s="191"/>
    </row>
    <row r="49" spans="19:19" s="190" customFormat="1" x14ac:dyDescent="0.3">
      <c r="S49" s="191"/>
    </row>
    <row r="50" spans="19:19" s="190" customFormat="1" x14ac:dyDescent="0.3">
      <c r="S50" s="191"/>
    </row>
    <row r="51" spans="19:19" s="190" customFormat="1" x14ac:dyDescent="0.3">
      <c r="S51" s="191"/>
    </row>
    <row r="52" spans="19:19" s="190" customFormat="1" x14ac:dyDescent="0.3">
      <c r="S52" s="191"/>
    </row>
    <row r="53" spans="19:19" s="190" customFormat="1" x14ac:dyDescent="0.3">
      <c r="S53" s="191"/>
    </row>
    <row r="54" spans="19:19" s="190" customFormat="1" x14ac:dyDescent="0.3">
      <c r="S54" s="191"/>
    </row>
    <row r="55" spans="19:19" s="190" customFormat="1" x14ac:dyDescent="0.3">
      <c r="S55" s="191"/>
    </row>
    <row r="56" spans="19:19" s="190" customFormat="1" x14ac:dyDescent="0.3">
      <c r="S56" s="191"/>
    </row>
    <row r="57" spans="19:19" s="190" customFormat="1" x14ac:dyDescent="0.3">
      <c r="S57" s="191"/>
    </row>
    <row r="58" spans="19:19" s="190" customFormat="1" x14ac:dyDescent="0.3">
      <c r="S58" s="191"/>
    </row>
    <row r="59" spans="19:19" s="190" customFormat="1" x14ac:dyDescent="0.3">
      <c r="S59" s="191"/>
    </row>
    <row r="60" spans="19:19" s="190" customFormat="1" x14ac:dyDescent="0.3">
      <c r="S60" s="191"/>
    </row>
    <row r="61" spans="19:19" s="190" customFormat="1" x14ac:dyDescent="0.3">
      <c r="S61" s="191"/>
    </row>
    <row r="62" spans="19:19" s="190" customFormat="1" x14ac:dyDescent="0.3">
      <c r="S62" s="191"/>
    </row>
    <row r="63" spans="19:19" s="190" customFormat="1" x14ac:dyDescent="0.3">
      <c r="S63" s="191"/>
    </row>
    <row r="64" spans="19:19" s="190" customFormat="1" x14ac:dyDescent="0.3">
      <c r="S64" s="191"/>
    </row>
    <row r="65" spans="19:19" s="190" customFormat="1" x14ac:dyDescent="0.3">
      <c r="S65" s="191"/>
    </row>
    <row r="66" spans="19:19" s="190" customFormat="1" x14ac:dyDescent="0.3">
      <c r="S66" s="191"/>
    </row>
    <row r="67" spans="19:19" s="190" customFormat="1" x14ac:dyDescent="0.3">
      <c r="S67" s="191"/>
    </row>
    <row r="68" spans="19:19" s="190" customFormat="1" x14ac:dyDescent="0.3">
      <c r="S68" s="191"/>
    </row>
    <row r="69" spans="19:19" s="190" customFormat="1" x14ac:dyDescent="0.3">
      <c r="S69" s="191"/>
    </row>
    <row r="70" spans="19:19" s="190" customFormat="1" x14ac:dyDescent="0.3">
      <c r="S70" s="191"/>
    </row>
    <row r="71" spans="19:19" s="190" customFormat="1" x14ac:dyDescent="0.3">
      <c r="S71" s="191"/>
    </row>
    <row r="72" spans="19:19" s="190" customFormat="1" x14ac:dyDescent="0.3">
      <c r="S72" s="191"/>
    </row>
    <row r="73" spans="19:19" s="190" customFormat="1" x14ac:dyDescent="0.3">
      <c r="S73" s="191"/>
    </row>
    <row r="74" spans="19:19" s="190" customFormat="1" x14ac:dyDescent="0.3">
      <c r="S74" s="191"/>
    </row>
    <row r="75" spans="19:19" s="190" customFormat="1" x14ac:dyDescent="0.3">
      <c r="S75" s="191"/>
    </row>
    <row r="76" spans="19:19" s="190" customFormat="1" x14ac:dyDescent="0.3">
      <c r="S76" s="191"/>
    </row>
    <row r="77" spans="19:19" s="190" customFormat="1" x14ac:dyDescent="0.3">
      <c r="S77" s="191"/>
    </row>
    <row r="78" spans="19:19" s="190" customFormat="1" x14ac:dyDescent="0.3">
      <c r="S78" s="191"/>
    </row>
    <row r="79" spans="19:19" s="190" customFormat="1" x14ac:dyDescent="0.3">
      <c r="S79" s="191"/>
    </row>
    <row r="80" spans="19:19" s="190" customFormat="1" x14ac:dyDescent="0.3">
      <c r="S80" s="191"/>
    </row>
    <row r="81" spans="19:19" s="190" customFormat="1" x14ac:dyDescent="0.3">
      <c r="S81" s="191"/>
    </row>
    <row r="82" spans="19:19" s="190" customFormat="1" x14ac:dyDescent="0.3">
      <c r="S82" s="191"/>
    </row>
    <row r="83" spans="19:19" s="190" customFormat="1" x14ac:dyDescent="0.3">
      <c r="S83" s="191"/>
    </row>
    <row r="84" spans="19:19" s="190" customFormat="1" x14ac:dyDescent="0.3">
      <c r="S84" s="191"/>
    </row>
    <row r="85" spans="19:19" s="190" customFormat="1" x14ac:dyDescent="0.3">
      <c r="S85" s="191"/>
    </row>
    <row r="86" spans="19:19" s="190" customFormat="1" x14ac:dyDescent="0.3">
      <c r="S86" s="191"/>
    </row>
    <row r="87" spans="19:19" s="190" customFormat="1" x14ac:dyDescent="0.3">
      <c r="S87" s="191"/>
    </row>
  </sheetData>
  <sheetProtection algorithmName="SHA-512" hashValue="SlLXnJrklUo/11m9tgPDb+MBzMF2Gnt73LEMwQSa7nPclNjzbvQz0kyg+dNuZiWrHtfrSmaJFp6MxBpvyU+L7w==" saltValue="EBPVJFWJPKS8sYN4Bp3+/g==" spinCount="100000" sheet="1" objects="1" scenarios="1" selectLockedCells="1"/>
  <mergeCells count="60">
    <mergeCell ref="G30:G32"/>
    <mergeCell ref="G34:G36"/>
    <mergeCell ref="G18:G20"/>
    <mergeCell ref="G22:G24"/>
    <mergeCell ref="G26:G28"/>
    <mergeCell ref="J30:J32"/>
    <mergeCell ref="J34:J36"/>
    <mergeCell ref="K43:L43"/>
    <mergeCell ref="O42:Q42"/>
    <mergeCell ref="J18:J20"/>
    <mergeCell ref="J22:J24"/>
    <mergeCell ref="J26:J28"/>
    <mergeCell ref="H39:I39"/>
    <mergeCell ref="B43:E43"/>
    <mergeCell ref="G43:H43"/>
    <mergeCell ref="R34:R36"/>
    <mergeCell ref="M34:M36"/>
    <mergeCell ref="A40:J41"/>
    <mergeCell ref="B42:H42"/>
    <mergeCell ref="A39:B39"/>
    <mergeCell ref="D39:F39"/>
    <mergeCell ref="K40:L40"/>
    <mergeCell ref="K39:L39"/>
    <mergeCell ref="K42:L42"/>
    <mergeCell ref="K41:L41"/>
    <mergeCell ref="O39:P39"/>
    <mergeCell ref="O40:P40"/>
    <mergeCell ref="O43:P43"/>
    <mergeCell ref="R30:R32"/>
    <mergeCell ref="R26:R28"/>
    <mergeCell ref="M22:M24"/>
    <mergeCell ref="M18:M20"/>
    <mergeCell ref="R22:R24"/>
    <mergeCell ref="R18:R20"/>
    <mergeCell ref="M30:M32"/>
    <mergeCell ref="M26:M28"/>
    <mergeCell ref="A1:R1"/>
    <mergeCell ref="I2:J2"/>
    <mergeCell ref="K2:L2"/>
    <mergeCell ref="C3:G3"/>
    <mergeCell ref="H3:M3"/>
    <mergeCell ref="N3:R3"/>
    <mergeCell ref="P2:Q2"/>
    <mergeCell ref="A2:B2"/>
    <mergeCell ref="A3:B3"/>
    <mergeCell ref="R14:R16"/>
    <mergeCell ref="A4:B4"/>
    <mergeCell ref="C2:F2"/>
    <mergeCell ref="G6:G8"/>
    <mergeCell ref="N2:O2"/>
    <mergeCell ref="G14:G16"/>
    <mergeCell ref="G10:G12"/>
    <mergeCell ref="M10:M12"/>
    <mergeCell ref="J10:J12"/>
    <mergeCell ref="R10:R12"/>
    <mergeCell ref="J6:J8"/>
    <mergeCell ref="M6:M8"/>
    <mergeCell ref="R6:R8"/>
    <mergeCell ref="J14:J16"/>
    <mergeCell ref="M14:M16"/>
  </mergeCells>
  <conditionalFormatting sqref="A6 A10 A14 A18 A22 A26 A30 A34">
    <cfRule type="containsText" dxfId="76" priority="19" operator="containsText" text="Non-Holiday">
      <formula>NOT(ISERROR(SEARCH("Non-Holiday",A6)))</formula>
    </cfRule>
  </conditionalFormatting>
  <conditionalFormatting sqref="A6">
    <cfRule type="beginsWith" dxfId="75" priority="115" operator="beginsWith" text="C">
      <formula>LEFT(A6,LEN("C"))="C"</formula>
    </cfRule>
    <cfRule type="containsText" dxfId="74" priority="114" operator="containsText" text="Non-Core">
      <formula>NOT(ISERROR(SEARCH("Non-Core",A6)))</formula>
    </cfRule>
  </conditionalFormatting>
  <conditionalFormatting sqref="A8">
    <cfRule type="expression" dxfId="73" priority="18">
      <formula>$A$7="Preceptor-Partial"</formula>
    </cfRule>
  </conditionalFormatting>
  <conditionalFormatting sqref="A10">
    <cfRule type="containsText" dxfId="72" priority="52" operator="containsText" text="Non-Core">
      <formula>NOT(ISERROR(SEARCH("Non-Core",A10)))</formula>
    </cfRule>
    <cfRule type="beginsWith" dxfId="71" priority="53" operator="beginsWith" text="C">
      <formula>LEFT(A10,LEN("C"))="C"</formula>
    </cfRule>
  </conditionalFormatting>
  <conditionalFormatting sqref="A12">
    <cfRule type="expression" dxfId="70" priority="17">
      <formula>$A$11="Preceptor-Partial"</formula>
    </cfRule>
  </conditionalFormatting>
  <conditionalFormatting sqref="A14">
    <cfRule type="containsText" dxfId="69" priority="50" operator="containsText" text="Non-Core">
      <formula>NOT(ISERROR(SEARCH("Non-Core",A14)))</formula>
    </cfRule>
    <cfRule type="beginsWith" dxfId="68" priority="51" operator="beginsWith" text="C">
      <formula>LEFT(A14,LEN("C"))="C"</formula>
    </cfRule>
  </conditionalFormatting>
  <conditionalFormatting sqref="A16">
    <cfRule type="expression" dxfId="67" priority="16">
      <formula>$A$15="Preceptor-Partial"</formula>
    </cfRule>
  </conditionalFormatting>
  <conditionalFormatting sqref="A18">
    <cfRule type="containsText" dxfId="66" priority="48" operator="containsText" text="Non-Core">
      <formula>NOT(ISERROR(SEARCH("Non-Core",A18)))</formula>
    </cfRule>
    <cfRule type="beginsWith" dxfId="65" priority="49" operator="beginsWith" text="C">
      <formula>LEFT(A18,LEN("C"))="C"</formula>
    </cfRule>
  </conditionalFormatting>
  <conditionalFormatting sqref="A20">
    <cfRule type="expression" dxfId="64" priority="15">
      <formula>$A$19="Preceptor-Partial"</formula>
    </cfRule>
  </conditionalFormatting>
  <conditionalFormatting sqref="A22">
    <cfRule type="containsText" dxfId="63" priority="46" operator="containsText" text="Non-Core">
      <formula>NOT(ISERROR(SEARCH("Non-Core",A22)))</formula>
    </cfRule>
    <cfRule type="beginsWith" dxfId="62" priority="47" operator="beginsWith" text="C">
      <formula>LEFT(A22,LEN("C"))="C"</formula>
    </cfRule>
  </conditionalFormatting>
  <conditionalFormatting sqref="A24">
    <cfRule type="expression" dxfId="61" priority="14">
      <formula>$A$23="Preceptor-Partial"</formula>
    </cfRule>
  </conditionalFormatting>
  <conditionalFormatting sqref="A26">
    <cfRule type="beginsWith" dxfId="60" priority="45" operator="beginsWith" text="C">
      <formula>LEFT(A26,LEN("C"))="C"</formula>
    </cfRule>
    <cfRule type="containsText" dxfId="59" priority="44" operator="containsText" text="Non-Core">
      <formula>NOT(ISERROR(SEARCH("Non-Core",A26)))</formula>
    </cfRule>
  </conditionalFormatting>
  <conditionalFormatting sqref="A28">
    <cfRule type="expression" dxfId="58" priority="13">
      <formula>$A$27="Preceptor-Partial"</formula>
    </cfRule>
  </conditionalFormatting>
  <conditionalFormatting sqref="A30">
    <cfRule type="beginsWith" dxfId="57" priority="43" operator="beginsWith" text="C">
      <formula>LEFT(A30,LEN("C"))="C"</formula>
    </cfRule>
    <cfRule type="containsText" dxfId="56" priority="42" operator="containsText" text="Non-Core">
      <formula>NOT(ISERROR(SEARCH("Non-Core",A30)))</formula>
    </cfRule>
  </conditionalFormatting>
  <conditionalFormatting sqref="A32">
    <cfRule type="expression" dxfId="55" priority="12">
      <formula>$A$31="Preceptor-Partial"</formula>
    </cfRule>
  </conditionalFormatting>
  <conditionalFormatting sqref="A34">
    <cfRule type="beginsWith" dxfId="54" priority="41" operator="beginsWith" text="C">
      <formula>LEFT(A34,LEN("C"))="C"</formula>
    </cfRule>
    <cfRule type="containsText" dxfId="53" priority="40" operator="containsText" text="Non-Core">
      <formula>NOT(ISERROR(SEARCH("Non-Core",A34)))</formula>
    </cfRule>
  </conditionalFormatting>
  <conditionalFormatting sqref="A36">
    <cfRule type="expression" dxfId="52" priority="11">
      <formula>$A$35="Preceptor-Partial"</formula>
    </cfRule>
  </conditionalFormatting>
  <conditionalFormatting sqref="E8:F8 N8:Q8 E12:F12 N12:Q12 E16:F16 N16:Q16 E20:F20 N20:Q20 E24:F24 N24:Q24 E28:F28 N28:Q28 E32:F32 N32:Q32 E36:F36 N36:Q36">
    <cfRule type="cellIs" dxfId="51" priority="22" operator="equal">
      <formula>0</formula>
    </cfRule>
  </conditionalFormatting>
  <conditionalFormatting sqref="F4 C8:D8 C12:D12 C16:D16 C20:D20 C24:D24 C28:D28 C32:D32 C36:D36">
    <cfRule type="cellIs" dxfId="50" priority="21" operator="equal">
      <formula>0</formula>
    </cfRule>
  </conditionalFormatting>
  <conditionalFormatting sqref="G39 J39">
    <cfRule type="expression" dxfId="49" priority="1">
      <formula>$C$39="Partial"</formula>
    </cfRule>
  </conditionalFormatting>
  <conditionalFormatting sqref="H8:I8 K8:L8 H12:I12 K12:L12 H16:I16 K16:L16 H20:I20 K20:L20 H24:I24 K24:L24 H28:I28 K28:L28 H32:I32 K32:L32 H36:I36 K36:L36">
    <cfRule type="cellIs" dxfId="48" priority="20" operator="equal">
      <formula>0</formula>
    </cfRule>
  </conditionalFormatting>
  <conditionalFormatting sqref="T5">
    <cfRule type="expression" dxfId="47" priority="8">
      <formula>$A$6="Non-Core Partial"</formula>
    </cfRule>
  </conditionalFormatting>
  <conditionalFormatting sqref="T9">
    <cfRule type="expression" dxfId="46" priority="7">
      <formula>$A$10="Non-Core Partial"</formula>
    </cfRule>
  </conditionalFormatting>
  <conditionalFormatting sqref="T13">
    <cfRule type="expression" dxfId="45" priority="9">
      <formula>$A$14="Non-Core Partial"</formula>
    </cfRule>
  </conditionalFormatting>
  <conditionalFormatting sqref="T17">
    <cfRule type="expression" dxfId="44" priority="6">
      <formula>$A$18="Non-Core Partial"</formula>
    </cfRule>
  </conditionalFormatting>
  <conditionalFormatting sqref="T21">
    <cfRule type="expression" dxfId="43" priority="5">
      <formula>$A$22="Non-Core Partial"</formula>
    </cfRule>
  </conditionalFormatting>
  <conditionalFormatting sqref="T25">
    <cfRule type="expression" dxfId="42" priority="4">
      <formula>$A$26="Non-Core Partial"</formula>
    </cfRule>
  </conditionalFormatting>
  <conditionalFormatting sqref="T29">
    <cfRule type="expression" dxfId="41" priority="3">
      <formula>$A$30="Non-Core Partial"</formula>
    </cfRule>
  </conditionalFormatting>
  <conditionalFormatting sqref="T33">
    <cfRule type="expression" dxfId="40" priority="2">
      <formula>$A$34="Non-Core Partial"</formula>
    </cfRule>
  </conditionalFormatting>
  <dataValidations count="8">
    <dataValidation type="list" allowBlank="1" showInputMessage="1" showErrorMessage="1" error="Invalid" sqref="R2" xr:uid="{79680A84-2696-478F-948D-DB759775E8D3}">
      <formula1>"36,48"</formula1>
    </dataValidation>
    <dataValidation type="list" allowBlank="1" showInputMessage="1" showErrorMessage="1" sqref="A34 A10 A14 A18 A22 A26 A30" xr:uid="{053EE1E4-0E3F-4855-B77B-29E5AF3297DF}">
      <formula1>"Non-Holiday, Core, Non-Core, Non-Core Partial"</formula1>
    </dataValidation>
    <dataValidation type="list" allowBlank="1" showInputMessage="1" showErrorMessage="1" sqref="C39" xr:uid="{BDA288FF-DA57-447B-8098-95B84644417F}">
      <formula1>"All, Partial"</formula1>
    </dataValidation>
    <dataValidation type="list" allowBlank="1" showInputMessage="1" showErrorMessage="1" sqref="N4:Q4" xr:uid="{C34BBB35-E6F5-44CB-832B-D3FBF12C6D07}">
      <formula1>"Accredited, Admin, Annual,Comp,FMLA-Accredited,,FMLA-Admin,FMLA-Annual,FMLA-Comp,FMLA-PTO,FMLA-Sick,PPL,PTO, Sick, Wkr's Comp"</formula1>
    </dataValidation>
    <dataValidation type="decimal" operator="lessThanOrEqual" allowBlank="1" showInputMessage="1" showErrorMessage="1" error="Ends at 1900" sqref="C35:F35 N35:Q35 K35:L35 H35:I35" xr:uid="{CF7362BE-0DDF-4841-B1DB-5A6E119C31A6}">
      <formula1>1900</formula1>
    </dataValidation>
    <dataValidation type="list" allowBlank="1" showInputMessage="1" showErrorMessage="1" sqref="K2:L2" xr:uid="{5FF211FB-AC07-4C08-831E-858FE4D9C9D9}">
      <formula1>"A,B,C,D"</formula1>
    </dataValidation>
    <dataValidation type="list" allowBlank="1" showInputMessage="1" showErrorMessage="1" sqref="A7 A11 A15 A19 A23 A27 A31 A35" xr:uid="{F593E9C5-6D9F-4E8F-8A68-A7551075E71D}">
      <formula1>"Preceptor, Preceptor-Partial,Light Duty"</formula1>
    </dataValidation>
    <dataValidation type="list" allowBlank="1" showInputMessage="1" showErrorMessage="1" sqref="A6" xr:uid="{0A634731-4661-47D9-B280-F1ECD7BBAFFB}">
      <formula1>"Non-Holiday, Core, Non-Core,Non-Core Partial"</formula1>
    </dataValidation>
  </dataValidations>
  <pageMargins left="0.25" right="0.25" top="0.25" bottom="0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798DD-81B8-45EE-B37F-9FFB2DF2851E}">
  <sheetPr codeName="Sheet2">
    <pageSetUpPr fitToPage="1"/>
  </sheetPr>
  <dimension ref="A1:U87"/>
  <sheetViews>
    <sheetView zoomScale="80" zoomScaleNormal="80" workbookViewId="0">
      <pane ySplit="4" topLeftCell="A5" activePane="bottomLeft" state="frozen"/>
      <selection pane="bottomLeft" activeCell="C6" sqref="C6"/>
    </sheetView>
  </sheetViews>
  <sheetFormatPr defaultRowHeight="13" x14ac:dyDescent="0.3"/>
  <cols>
    <col min="1" max="1" width="10.81640625" style="1" customWidth="1"/>
    <col min="2" max="2" width="9.6328125" style="1" customWidth="1"/>
    <col min="3" max="5" width="6.54296875" style="1" customWidth="1"/>
    <col min="6" max="6" width="7.6328125" style="1" customWidth="1"/>
    <col min="7" max="7" width="7" style="1" customWidth="1"/>
    <col min="8" max="10" width="7.1796875" style="1" customWidth="1"/>
    <col min="11" max="11" width="7" style="1" customWidth="1"/>
    <col min="12" max="12" width="6.6328125" style="1" customWidth="1"/>
    <col min="13" max="13" width="7.26953125" style="1" customWidth="1"/>
    <col min="14" max="15" width="8.1796875" style="1" customWidth="1"/>
    <col min="16" max="16" width="7.54296875" style="1" customWidth="1"/>
    <col min="17" max="17" width="7" style="1" customWidth="1"/>
    <col min="18" max="18" width="7.1796875" style="1" customWidth="1"/>
    <col min="19" max="19" width="8.08984375" style="12" hidden="1" customWidth="1"/>
    <col min="20" max="20" width="5.54296875" customWidth="1"/>
  </cols>
  <sheetData>
    <row r="1" spans="1:21" ht="15.5" x14ac:dyDescent="0.35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67"/>
      <c r="T1" s="119"/>
    </row>
    <row r="2" spans="1:21" ht="26" x14ac:dyDescent="0.3">
      <c r="A2" s="225" t="s">
        <v>36</v>
      </c>
      <c r="B2" s="225"/>
      <c r="C2" s="195" t="str">
        <f>'Week 1'!C2</f>
        <v>Missi</v>
      </c>
      <c r="D2" s="196"/>
      <c r="E2" s="196"/>
      <c r="F2" s="197"/>
      <c r="G2" s="166" t="s">
        <v>64</v>
      </c>
      <c r="H2" s="198">
        <f>'Week 1'!H2</f>
        <v>0</v>
      </c>
      <c r="I2" s="264"/>
      <c r="J2" s="264"/>
      <c r="K2" s="194"/>
      <c r="L2" s="194"/>
      <c r="M2" s="120" t="s">
        <v>88</v>
      </c>
      <c r="N2" s="201" cm="1">
        <f t="array" ref="N2:O2">'Week 1'!N2:O2+7</f>
        <v>44450</v>
      </c>
      <c r="O2" s="193">
        <v>7</v>
      </c>
      <c r="P2" s="235" t="s">
        <v>74</v>
      </c>
      <c r="Q2" s="235"/>
      <c r="R2" s="203"/>
    </row>
    <row r="3" spans="1:21" x14ac:dyDescent="0.3">
      <c r="A3" s="236"/>
      <c r="B3" s="237"/>
      <c r="C3" s="263" t="s">
        <v>62</v>
      </c>
      <c r="D3" s="263"/>
      <c r="E3" s="263"/>
      <c r="F3" s="263"/>
      <c r="G3" s="234"/>
      <c r="H3" s="234" t="s">
        <v>67</v>
      </c>
      <c r="I3" s="234"/>
      <c r="J3" s="234"/>
      <c r="K3" s="263"/>
      <c r="L3" s="263"/>
      <c r="M3" s="234"/>
      <c r="N3" s="234" t="s">
        <v>77</v>
      </c>
      <c r="O3" s="263"/>
      <c r="P3" s="234"/>
      <c r="Q3" s="234"/>
      <c r="R3" s="234"/>
    </row>
    <row r="4" spans="1:21" ht="31.5" x14ac:dyDescent="0.25">
      <c r="A4" s="265" t="s">
        <v>90</v>
      </c>
      <c r="B4" s="265"/>
      <c r="C4" s="163" t="s">
        <v>70</v>
      </c>
      <c r="D4" s="163" t="s">
        <v>83</v>
      </c>
      <c r="E4" s="115" t="s">
        <v>69</v>
      </c>
      <c r="F4" s="121" t="s">
        <v>81</v>
      </c>
      <c r="G4" s="115" t="s">
        <v>72</v>
      </c>
      <c r="H4" s="122" t="s">
        <v>43</v>
      </c>
      <c r="I4" s="122" t="s">
        <v>43</v>
      </c>
      <c r="J4" s="117" t="s">
        <v>71</v>
      </c>
      <c r="K4" s="122" t="s">
        <v>44</v>
      </c>
      <c r="L4" s="122" t="s">
        <v>44</v>
      </c>
      <c r="M4" s="117" t="s">
        <v>72</v>
      </c>
      <c r="N4" s="202"/>
      <c r="O4" s="202"/>
      <c r="P4" s="202"/>
      <c r="Q4" s="202"/>
      <c r="R4" s="115" t="s">
        <v>84</v>
      </c>
      <c r="S4" s="168"/>
      <c r="T4" s="123"/>
    </row>
    <row r="5" spans="1:21" ht="14" x14ac:dyDescent="0.3">
      <c r="A5" s="124" t="s">
        <v>75</v>
      </c>
      <c r="B5" s="179">
        <f>N2-7</f>
        <v>44443</v>
      </c>
      <c r="C5" s="127"/>
      <c r="D5" s="134"/>
      <c r="E5" s="134"/>
      <c r="F5" s="116"/>
      <c r="G5" s="116"/>
      <c r="H5" s="116"/>
      <c r="I5" s="116"/>
      <c r="J5" s="116"/>
      <c r="K5" s="134"/>
      <c r="L5" s="134"/>
      <c r="M5" s="116"/>
      <c r="N5" s="135"/>
      <c r="O5" s="135"/>
      <c r="P5" s="135"/>
      <c r="Q5" s="144"/>
      <c r="R5" s="116"/>
      <c r="S5" s="169">
        <f>IF(A6="Non-Holiday",0,IF(A6=0,0,IF(A6="Core",G6+M6,IF(A6="Non-Core",G6,SatNCPHrs2))))</f>
        <v>0</v>
      </c>
      <c r="T5" s="208"/>
    </row>
    <row r="6" spans="1:21" ht="14" x14ac:dyDescent="0.3">
      <c r="A6" s="199" t="s">
        <v>38</v>
      </c>
      <c r="B6" s="151" t="s">
        <v>39</v>
      </c>
      <c r="C6" s="164"/>
      <c r="D6" s="164"/>
      <c r="E6" s="158"/>
      <c r="F6" s="158"/>
      <c r="G6" s="224">
        <f>(24*(SUM(C8:F8)))</f>
        <v>0</v>
      </c>
      <c r="H6" s="160"/>
      <c r="I6" s="160"/>
      <c r="J6" s="230">
        <f>(24*(SUM(H8:I8)))</f>
        <v>0</v>
      </c>
      <c r="K6" s="160"/>
      <c r="L6" s="160"/>
      <c r="M6" s="230">
        <f>(24*(SUM(K8:L8)))</f>
        <v>0</v>
      </c>
      <c r="N6" s="158"/>
      <c r="O6" s="158"/>
      <c r="P6" s="158"/>
      <c r="Q6" s="159"/>
      <c r="R6" s="224">
        <f>(24*(SUM(N8:Q8)))</f>
        <v>0</v>
      </c>
      <c r="S6" s="211"/>
    </row>
    <row r="7" spans="1:21" ht="14" x14ac:dyDescent="0.3">
      <c r="A7" s="200"/>
      <c r="B7" s="148" t="s">
        <v>40</v>
      </c>
      <c r="C7" s="164"/>
      <c r="D7" s="164"/>
      <c r="E7" s="158"/>
      <c r="F7" s="158"/>
      <c r="G7" s="224"/>
      <c r="H7" s="160"/>
      <c r="I7" s="160"/>
      <c r="J7" s="230"/>
      <c r="K7" s="160"/>
      <c r="L7" s="160"/>
      <c r="M7" s="230"/>
      <c r="N7" s="158"/>
      <c r="O7" s="158"/>
      <c r="P7" s="158"/>
      <c r="Q7" s="159"/>
      <c r="R7" s="224"/>
      <c r="S7" s="171"/>
    </row>
    <row r="8" spans="1:21" ht="14" x14ac:dyDescent="0.3">
      <c r="A8" s="210"/>
      <c r="B8" s="147" t="s">
        <v>87</v>
      </c>
      <c r="C8" s="165">
        <f>IF(C6&gt;0,TEXT(C7,"00\:00")-TEXT(C6,"00\:00")+(C6&gt;=C7),0)</f>
        <v>0</v>
      </c>
      <c r="D8" s="165">
        <f>IF(D6&gt;0,TEXT(D7,"00\:00")-TEXT(D6,"00\:00")+(D6&gt;=D7),0)</f>
        <v>0</v>
      </c>
      <c r="E8" s="141">
        <f>IF(E6&gt;0,TEXT(E7,"00\:00")-TEXT(E6,"00\:00")+(E6&gt;=E7),0)</f>
        <v>0</v>
      </c>
      <c r="F8" s="141">
        <f>IF(F6&gt;0,TEXT(F7,"00\:00")-TEXT(F6,"00\:00")+(F6&gt;=F7),0)</f>
        <v>0</v>
      </c>
      <c r="G8" s="224"/>
      <c r="H8" s="161">
        <f>IF(H6&gt;0,TEXT(H7,"00\:00")-TEXT(H6,"00\:00")+(H6&gt;=H7),0)</f>
        <v>0</v>
      </c>
      <c r="I8" s="161">
        <f>IF(I6&gt;0,TEXT(I7,"00\:00")-TEXT(I6,"00\:00")+(I6&gt;=I7),0)</f>
        <v>0</v>
      </c>
      <c r="J8" s="230"/>
      <c r="K8" s="161">
        <f>IF(K6&gt;0,TEXT(K7,"00\:00")-TEXT(K6,"00\:00")+(K6&gt;=K7),0)</f>
        <v>0</v>
      </c>
      <c r="L8" s="161">
        <f>IF(L6&gt;0,TEXT(L7,"00\:00")-TEXT(L6,"00\:00")+(L6&gt;=L7),0)</f>
        <v>0</v>
      </c>
      <c r="M8" s="230"/>
      <c r="N8" s="141">
        <f>IF(N6&gt;0,TEXT(N7,"00\:00")-TEXT(N6,"00\:00")+(N6&gt;=N7),0)</f>
        <v>0</v>
      </c>
      <c r="O8" s="141">
        <f>IF(O6&gt;0,TEXT(O7,"00\:00")-TEXT(O6,"00\:00")+(O6&gt;=O7),0)</f>
        <v>0</v>
      </c>
      <c r="P8" s="141">
        <f>IF(P6&gt;0,TEXT(P7,"00\:00")-TEXT(P6,"00\:00")+(P6&gt;=P7),0)</f>
        <v>0</v>
      </c>
      <c r="Q8" s="145">
        <f>IF(Q6&gt;0,TEXT(Q7,"00\:00")-TEXT(Q6,"00\:00")+(Q6&gt;=Q7),0)</f>
        <v>0</v>
      </c>
      <c r="R8" s="224"/>
      <c r="S8" s="172"/>
    </row>
    <row r="9" spans="1:21" ht="14" x14ac:dyDescent="0.3">
      <c r="A9" s="125" t="s">
        <v>4</v>
      </c>
      <c r="B9" s="150">
        <f>N2-6</f>
        <v>44444</v>
      </c>
      <c r="C9" s="134"/>
      <c r="D9" s="134"/>
      <c r="E9" s="134"/>
      <c r="F9" s="116"/>
      <c r="G9" s="116"/>
      <c r="H9" s="134"/>
      <c r="I9" s="134"/>
      <c r="J9" s="116"/>
      <c r="K9" s="134"/>
      <c r="L9" s="134"/>
      <c r="M9" s="116"/>
      <c r="N9" s="135"/>
      <c r="O9" s="135"/>
      <c r="P9" s="135"/>
      <c r="Q9" s="144"/>
      <c r="R9" s="116"/>
      <c r="S9" s="169">
        <f>IF(A10="Non-Holiday",0,IF(A10=0,8,IF(A10="Core",MAX(G10+M10,0.333334*24),IF(A10="Non-Core",G10+M10,SunNCPHrs2))))</f>
        <v>0</v>
      </c>
      <c r="T9" s="208"/>
      <c r="U9" s="192"/>
    </row>
    <row r="10" spans="1:21" ht="14" x14ac:dyDescent="0.3">
      <c r="A10" s="143" t="s">
        <v>38</v>
      </c>
      <c r="B10" s="152" t="s">
        <v>39</v>
      </c>
      <c r="C10" s="164"/>
      <c r="D10" s="164"/>
      <c r="E10" s="158"/>
      <c r="F10" s="158"/>
      <c r="G10" s="224">
        <f>(24*(SUM(C12:F12)))</f>
        <v>0</v>
      </c>
      <c r="H10" s="160"/>
      <c r="I10" s="160"/>
      <c r="J10" s="230">
        <f>(24*(SUM(H12:I12)))</f>
        <v>0</v>
      </c>
      <c r="K10" s="160"/>
      <c r="L10" s="160"/>
      <c r="M10" s="230">
        <f>(24*(SUM(K12:L12)))</f>
        <v>0</v>
      </c>
      <c r="N10" s="158"/>
      <c r="O10" s="158"/>
      <c r="P10" s="158"/>
      <c r="Q10" s="159"/>
      <c r="R10" s="224">
        <f>(24*(SUM(N12:Q12)))</f>
        <v>0</v>
      </c>
      <c r="S10" s="170"/>
    </row>
    <row r="11" spans="1:21" ht="14" x14ac:dyDescent="0.3">
      <c r="A11" s="200"/>
      <c r="B11" s="152" t="s">
        <v>40</v>
      </c>
      <c r="C11" s="164"/>
      <c r="D11" s="164"/>
      <c r="E11" s="158"/>
      <c r="F11" s="158"/>
      <c r="G11" s="224"/>
      <c r="H11" s="160"/>
      <c r="I11" s="160"/>
      <c r="J11" s="230"/>
      <c r="K11" s="160"/>
      <c r="L11" s="160"/>
      <c r="M11" s="230"/>
      <c r="N11" s="158"/>
      <c r="O11" s="158"/>
      <c r="P11" s="158"/>
      <c r="Q11" s="159"/>
      <c r="R11" s="224"/>
      <c r="S11" s="173"/>
    </row>
    <row r="12" spans="1:21" ht="14" x14ac:dyDescent="0.3">
      <c r="A12" s="210"/>
      <c r="B12" s="153" t="s">
        <v>87</v>
      </c>
      <c r="C12" s="165">
        <f>IF(C10&gt;0,TEXT(C11,"00\:00")-TEXT(C10,"00\:00")+(C10&gt;=C11),0)</f>
        <v>0</v>
      </c>
      <c r="D12" s="165">
        <f>IF(D10&gt;0,TEXT(D11,"00\:00")-TEXT(D10,"00\:00")+(D10&gt;=D11),0)</f>
        <v>0</v>
      </c>
      <c r="E12" s="141">
        <f>IF(E10&gt;0,TEXT(E11,"00\:00")-TEXT(E10,"00\:00")+(E10&gt;=E11),0)</f>
        <v>0</v>
      </c>
      <c r="F12" s="141">
        <f>IF(F10&gt;0,TEXT(F11,"00\:00")-TEXT(F10,"00\:00")+(F10&gt;=F11),0)</f>
        <v>0</v>
      </c>
      <c r="G12" s="224"/>
      <c r="H12" s="161">
        <f>IF(H10&gt;0,TEXT(H11,"00\:00")-TEXT(H10,"00\:00")+(H10&gt;=H11),0)</f>
        <v>0</v>
      </c>
      <c r="I12" s="161">
        <f>IF(I10&gt;0,TEXT(I11,"00\:00")-TEXT(I10,"00\:00")+(I10&gt;=I11),0)</f>
        <v>0</v>
      </c>
      <c r="J12" s="230"/>
      <c r="K12" s="161">
        <f>IF(K10&gt;0,TEXT(K11,"00\:00")-TEXT(K10,"00\:00")+(K10&gt;=K11),0)</f>
        <v>0</v>
      </c>
      <c r="L12" s="161">
        <f>IF(L10&gt;0,TEXT(L11,"00\:00")-TEXT(L10,"00\:00")+(L10&gt;=L11),0)</f>
        <v>0</v>
      </c>
      <c r="M12" s="230"/>
      <c r="N12" s="141">
        <f>IF(N10&gt;0,TEXT(N11,"00\:00")-TEXT(N10,"00\:00")+(N10&gt;=N11),0)</f>
        <v>0</v>
      </c>
      <c r="O12" s="141">
        <f>IF(O10&gt;0,TEXT(O11,"00\:00")-TEXT(O10,"00\:00")+(O10&gt;=O11),0)</f>
        <v>0</v>
      </c>
      <c r="P12" s="141">
        <f>IF(P10&gt;0,TEXT(P11,"00\:00")-TEXT(P10,"00\:00")+(P10&gt;=P11),0)</f>
        <v>0</v>
      </c>
      <c r="Q12" s="145">
        <f>IF(Q10&gt;0,TEXT(Q11,"00\:00")-TEXT(Q10,"00\:00")+(Q10&gt;=Q11),0)</f>
        <v>0</v>
      </c>
      <c r="R12" s="224"/>
      <c r="S12" s="173"/>
    </row>
    <row r="13" spans="1:21" ht="14" x14ac:dyDescent="0.3">
      <c r="A13" s="125" t="s">
        <v>5</v>
      </c>
      <c r="B13" s="150">
        <f>N2-5</f>
        <v>44445</v>
      </c>
      <c r="C13" s="134"/>
      <c r="D13" s="134"/>
      <c r="E13" s="134"/>
      <c r="F13" s="139"/>
      <c r="G13" s="116"/>
      <c r="H13" s="134"/>
      <c r="I13" s="134"/>
      <c r="J13" s="116"/>
      <c r="K13" s="134"/>
      <c r="L13" s="134"/>
      <c r="M13" s="116"/>
      <c r="N13" s="135"/>
      <c r="O13" s="135"/>
      <c r="P13" s="135"/>
      <c r="Q13" s="144"/>
      <c r="R13" s="116"/>
      <c r="S13" s="169" cm="1">
        <f t="array" ref="S13">IF(A14="Non-Holiday",0,IF(A14=0,8,IF(A14="Core",MAX(G14+M14,0.333334*24),IF(A14="Non-Core",G14+M14,MonNCPHrs2))))</f>
        <v>0</v>
      </c>
      <c r="T13" s="209"/>
    </row>
    <row r="14" spans="1:21" ht="14" x14ac:dyDescent="0.3">
      <c r="A14" s="143" t="s">
        <v>38</v>
      </c>
      <c r="B14" s="151" t="s">
        <v>39</v>
      </c>
      <c r="C14" s="164"/>
      <c r="D14" s="164"/>
      <c r="E14" s="158"/>
      <c r="F14" s="158"/>
      <c r="G14" s="224">
        <f>(24*(SUM(C16:F16)))</f>
        <v>0</v>
      </c>
      <c r="H14" s="160"/>
      <c r="I14" s="160"/>
      <c r="J14" s="230">
        <f>(24*(SUM(H16:I16)))</f>
        <v>0</v>
      </c>
      <c r="K14" s="160"/>
      <c r="L14" s="160"/>
      <c r="M14" s="230">
        <f>(24*(SUM(K16:L16)))</f>
        <v>0</v>
      </c>
      <c r="N14" s="158"/>
      <c r="O14" s="158"/>
      <c r="P14" s="158"/>
      <c r="Q14" s="159"/>
      <c r="R14" s="224">
        <f>(24*(SUM(N16:Q16)))</f>
        <v>0</v>
      </c>
      <c r="S14" s="170"/>
    </row>
    <row r="15" spans="1:21" x14ac:dyDescent="0.3">
      <c r="A15" s="200"/>
      <c r="B15" s="151" t="s">
        <v>40</v>
      </c>
      <c r="C15" s="164"/>
      <c r="D15" s="164"/>
      <c r="E15" s="158"/>
      <c r="F15" s="158"/>
      <c r="G15" s="224"/>
      <c r="H15" s="160"/>
      <c r="I15" s="160"/>
      <c r="J15" s="230"/>
      <c r="K15" s="160"/>
      <c r="L15" s="160"/>
      <c r="M15" s="230"/>
      <c r="N15" s="158"/>
      <c r="O15" s="158"/>
      <c r="P15" s="158"/>
      <c r="Q15" s="159"/>
      <c r="R15" s="224"/>
      <c r="S15" s="173"/>
    </row>
    <row r="16" spans="1:21" ht="14" x14ac:dyDescent="0.3">
      <c r="A16" s="210"/>
      <c r="B16" s="154" t="s">
        <v>87</v>
      </c>
      <c r="C16" s="165">
        <f>IF(C14&gt;0,TEXT(C15,"00\:00")-TEXT(C14,"00\:00")+(C14&gt;=C15),0)</f>
        <v>0</v>
      </c>
      <c r="D16" s="165">
        <f>IF(D14&gt;0,TEXT(D15,"00\:00")-TEXT(D14,"00\:00")+(D14&gt;=D15),0)</f>
        <v>0</v>
      </c>
      <c r="E16" s="141">
        <f>IF(E14&gt;0,TEXT(E15,"00\:00")-TEXT(E14,"00\:00")+(E14&gt;=E15),0)</f>
        <v>0</v>
      </c>
      <c r="F16" s="141">
        <f>IF(F14&gt;0,TEXT(F15,"00\:00")-TEXT(F14,"00\:00")+(F14&gt;=F15),0)</f>
        <v>0</v>
      </c>
      <c r="G16" s="224"/>
      <c r="H16" s="161">
        <f>IF(H14&gt;0,TEXT(H15,"00\:00")-TEXT(H14,"00\:00")+(H14&gt;=H15),0)</f>
        <v>0</v>
      </c>
      <c r="I16" s="161">
        <f>IF(I14&gt;0,TEXT(I15,"00\:00")-TEXT(I14,"00\:00")+(I14&gt;=I15),0)</f>
        <v>0</v>
      </c>
      <c r="J16" s="230"/>
      <c r="K16" s="161">
        <f>IF(K14&gt;0,TEXT(K15,"00\:00")-TEXT(K14,"00\:00")+(K14&gt;=K15),0)</f>
        <v>0</v>
      </c>
      <c r="L16" s="161">
        <f>IF(L14&gt;0,TEXT(L15,"00\:00")-TEXT(L14,"00\:00")+(L14&gt;=L15),0)</f>
        <v>0</v>
      </c>
      <c r="M16" s="230"/>
      <c r="N16" s="141">
        <f>IF(N14&gt;0,TEXT(N15,"00\:00")-TEXT(N14,"00\:00")+(N14&gt;=N15),0)</f>
        <v>0</v>
      </c>
      <c r="O16" s="141">
        <f>IF(O14&gt;0,TEXT(O15,"00\:00")-TEXT(O14,"00\:00")+(O14&gt;=O15),0)</f>
        <v>0</v>
      </c>
      <c r="P16" s="141">
        <f>IF(P14&gt;0,TEXT(P15,"00\:00")-TEXT(P14,"00\:00")+(P14&gt;=P15),0)</f>
        <v>0</v>
      </c>
      <c r="Q16" s="145">
        <f>IF(Q14&gt;0,TEXT(Q15,"00\:00")-TEXT(Q14,"00\:00")+(Q14&gt;=Q15),0)</f>
        <v>0</v>
      </c>
      <c r="R16" s="224"/>
      <c r="S16" s="173"/>
    </row>
    <row r="17" spans="1:20" ht="14" x14ac:dyDescent="0.3">
      <c r="A17" s="125" t="s">
        <v>6</v>
      </c>
      <c r="B17" s="150">
        <f>N2-4</f>
        <v>44446</v>
      </c>
      <c r="C17" s="134"/>
      <c r="D17" s="134"/>
      <c r="E17" s="134"/>
      <c r="F17" s="139"/>
      <c r="G17" s="116"/>
      <c r="H17" s="134"/>
      <c r="I17" s="134"/>
      <c r="J17" s="116"/>
      <c r="K17" s="134"/>
      <c r="L17" s="134"/>
      <c r="M17" s="116"/>
      <c r="N17" s="135"/>
      <c r="O17" s="135"/>
      <c r="P17" s="135"/>
      <c r="Q17" s="144"/>
      <c r="R17" s="116"/>
      <c r="S17" s="169">
        <f>IF(A18="Non-Holiday",0,IF(A18=0,8,IF(A18="Core",MAX(G18+M18,0.333334*24),IF(A18="Non-Core",G18+M18,TuesNCPHrs2))))</f>
        <v>0</v>
      </c>
      <c r="T17" s="208"/>
    </row>
    <row r="18" spans="1:20" ht="14" x14ac:dyDescent="0.3">
      <c r="A18" s="143" t="s">
        <v>38</v>
      </c>
      <c r="B18" s="151" t="s">
        <v>39</v>
      </c>
      <c r="C18" s="164"/>
      <c r="D18" s="164"/>
      <c r="E18" s="158"/>
      <c r="F18" s="158"/>
      <c r="G18" s="224">
        <f>(24*(SUM(C20:F20)))</f>
        <v>0</v>
      </c>
      <c r="H18" s="160"/>
      <c r="I18" s="160"/>
      <c r="J18" s="230">
        <f>(24*(SUM(H20:I20)))</f>
        <v>0</v>
      </c>
      <c r="K18" s="160"/>
      <c r="L18" s="160"/>
      <c r="M18" s="230">
        <f>(24*(SUM(K20:L20)))</f>
        <v>0</v>
      </c>
      <c r="N18" s="158"/>
      <c r="O18" s="158"/>
      <c r="P18" s="158"/>
      <c r="Q18" s="159"/>
      <c r="R18" s="224">
        <f>(24*(SUM(N20:Q20)))</f>
        <v>0</v>
      </c>
      <c r="S18" s="170"/>
    </row>
    <row r="19" spans="1:20" x14ac:dyDescent="0.3">
      <c r="A19" s="200"/>
      <c r="B19" s="151" t="s">
        <v>40</v>
      </c>
      <c r="C19" s="164"/>
      <c r="D19" s="164"/>
      <c r="E19" s="158"/>
      <c r="F19" s="158"/>
      <c r="G19" s="224"/>
      <c r="H19" s="160"/>
      <c r="I19" s="160"/>
      <c r="J19" s="230"/>
      <c r="K19" s="160"/>
      <c r="L19" s="160"/>
      <c r="M19" s="230"/>
      <c r="N19" s="158"/>
      <c r="O19" s="158"/>
      <c r="P19" s="158"/>
      <c r="Q19" s="159"/>
      <c r="R19" s="224"/>
      <c r="S19" s="173"/>
    </row>
    <row r="20" spans="1:20" ht="14" x14ac:dyDescent="0.3">
      <c r="A20" s="210"/>
      <c r="B20" s="154" t="s">
        <v>87</v>
      </c>
      <c r="C20" s="165">
        <f>IF(C18&gt;0,TEXT(C19,"00\:00")-TEXT(C18,"00\:00")+(C18&gt;=C19),0)</f>
        <v>0</v>
      </c>
      <c r="D20" s="165">
        <f>IF(D18&gt;0,TEXT(D19,"00\:00")-TEXT(D18,"00\:00")+(D18&gt;=D19),0)</f>
        <v>0</v>
      </c>
      <c r="E20" s="141">
        <f>IF(E18&gt;0,TEXT(E19,"00\:00")-TEXT(E18,"00\:00")+(E18&gt;=E19),0)</f>
        <v>0</v>
      </c>
      <c r="F20" s="141">
        <f>IF(F18&gt;0,TEXT(F19,"00\:00")-TEXT(F18,"00\:00")+(F18&gt;=F19),0)</f>
        <v>0</v>
      </c>
      <c r="G20" s="224"/>
      <c r="H20" s="161">
        <f>IF(H18&gt;0,TEXT(H19,"00\:00")-TEXT(H18,"00\:00")+(H18&gt;=H19),0)</f>
        <v>0</v>
      </c>
      <c r="I20" s="161">
        <f>IF(I18&gt;0,TEXT(I19,"00\:00")-TEXT(I18,"00\:00")+(I18&gt;=I19),0)</f>
        <v>0</v>
      </c>
      <c r="J20" s="230"/>
      <c r="K20" s="161">
        <f>IF(K18&gt;0,TEXT(K19,"00\:00")-TEXT(K18,"00\:00")+(K18&gt;=K19),0)</f>
        <v>0</v>
      </c>
      <c r="L20" s="161">
        <f>IF(L18&gt;0,TEXT(L19,"00\:00")-TEXT(L18,"00\:00")+(L18&gt;=L19),0)</f>
        <v>0</v>
      </c>
      <c r="M20" s="230"/>
      <c r="N20" s="141">
        <f>IF(N18&gt;0,TEXT(N19,"00\:00")-TEXT(N18,"00\:00")+(N18&gt;=N19),0)</f>
        <v>0</v>
      </c>
      <c r="O20" s="141">
        <f>IF(O18&gt;0,TEXT(O19,"00\:00")-TEXT(O18,"00\:00")+(O18&gt;=O19),0)</f>
        <v>0</v>
      </c>
      <c r="P20" s="141">
        <f>IF(P18&gt;0,TEXT(P19,"00\:00")-TEXT(P18,"00\:00")+(P18&gt;=P19),0)</f>
        <v>0</v>
      </c>
      <c r="Q20" s="145">
        <f>IF(Q18&gt;0,TEXT(Q19,"00\:00")-TEXT(Q18,"00\:00")+(Q18&gt;=Q19),0)</f>
        <v>0</v>
      </c>
      <c r="R20" s="224"/>
      <c r="S20" s="173"/>
    </row>
    <row r="21" spans="1:20" ht="14" x14ac:dyDescent="0.3">
      <c r="A21" s="125" t="s">
        <v>7</v>
      </c>
      <c r="B21" s="150">
        <f>N2-3</f>
        <v>44447</v>
      </c>
      <c r="C21" s="134"/>
      <c r="D21" s="134"/>
      <c r="E21" s="134"/>
      <c r="F21" s="139"/>
      <c r="G21" s="116"/>
      <c r="H21" s="134"/>
      <c r="I21" s="134"/>
      <c r="J21" s="116"/>
      <c r="K21" s="134"/>
      <c r="L21" s="134"/>
      <c r="M21" s="116"/>
      <c r="N21" s="135"/>
      <c r="O21" s="135"/>
      <c r="P21" s="135"/>
      <c r="Q21" s="144"/>
      <c r="R21" s="116"/>
      <c r="S21" s="169">
        <f>IF(A22="Non-Holiday",0,IF(A22=0,8,IF(A22="Core",MAX(G22+M22,0.333334*24),IF(A22="Non-Core",G22+M22,WedNCPHrs2))))</f>
        <v>0</v>
      </c>
      <c r="T21" s="208"/>
    </row>
    <row r="22" spans="1:20" ht="14" x14ac:dyDescent="0.3">
      <c r="A22" s="143" t="s">
        <v>38</v>
      </c>
      <c r="B22" s="151" t="s">
        <v>39</v>
      </c>
      <c r="C22" s="164"/>
      <c r="D22" s="164"/>
      <c r="E22" s="158"/>
      <c r="F22" s="158"/>
      <c r="G22" s="224">
        <f>(24*(SUM(C24:F24)))</f>
        <v>0</v>
      </c>
      <c r="H22" s="160"/>
      <c r="I22" s="160"/>
      <c r="J22" s="230">
        <f>(24*(SUM(H24:I24)))</f>
        <v>0</v>
      </c>
      <c r="K22" s="160"/>
      <c r="L22" s="160"/>
      <c r="M22" s="230">
        <f>(24*(SUM(K24:L24)))</f>
        <v>0</v>
      </c>
      <c r="N22" s="158"/>
      <c r="O22" s="158"/>
      <c r="P22" s="158"/>
      <c r="Q22" s="159"/>
      <c r="R22" s="224">
        <f>(24*(SUM(N24:Q24)))</f>
        <v>0</v>
      </c>
      <c r="S22" s="170"/>
    </row>
    <row r="23" spans="1:20" x14ac:dyDescent="0.3">
      <c r="A23" s="200"/>
      <c r="B23" s="151" t="s">
        <v>40</v>
      </c>
      <c r="C23" s="164"/>
      <c r="D23" s="164"/>
      <c r="E23" s="158"/>
      <c r="F23" s="158"/>
      <c r="G23" s="224"/>
      <c r="H23" s="160"/>
      <c r="I23" s="160"/>
      <c r="J23" s="230"/>
      <c r="K23" s="160"/>
      <c r="L23" s="160"/>
      <c r="M23" s="230"/>
      <c r="N23" s="158"/>
      <c r="O23" s="158"/>
      <c r="P23" s="158"/>
      <c r="Q23" s="159"/>
      <c r="R23" s="224"/>
      <c r="S23" s="173"/>
    </row>
    <row r="24" spans="1:20" ht="14" x14ac:dyDescent="0.3">
      <c r="A24" s="210"/>
      <c r="B24" s="154" t="s">
        <v>87</v>
      </c>
      <c r="C24" s="165">
        <f>IF(C22&gt;0,TEXT(C23,"00\:00")-TEXT(C22,"00\:00")+(C22&gt;=C23),0)</f>
        <v>0</v>
      </c>
      <c r="D24" s="165">
        <f>IF(D22&gt;0,TEXT(D23,"00\:00")-TEXT(D22,"00\:00")+(D22&gt;=D23),0)</f>
        <v>0</v>
      </c>
      <c r="E24" s="141">
        <f>IF(E22&gt;0,TEXT(E23,"00\:00")-TEXT(E22,"00\:00")+(E22&gt;=E23),0)</f>
        <v>0</v>
      </c>
      <c r="F24" s="141">
        <f>IF(F22&gt;0,TEXT(F23,"00\:00")-TEXT(F22,"00\:00")+(F22&gt;=F23),0)</f>
        <v>0</v>
      </c>
      <c r="G24" s="224"/>
      <c r="H24" s="161">
        <f>IF(H22&gt;0,TEXT(H23,"00\:00")-TEXT(H22,"00\:00")+(H22&gt;=H23),0)</f>
        <v>0</v>
      </c>
      <c r="I24" s="161">
        <f>IF(I22&gt;0,TEXT(I23,"00\:00")-TEXT(I22,"00\:00")+(I22&gt;=I23),0)</f>
        <v>0</v>
      </c>
      <c r="J24" s="230"/>
      <c r="K24" s="161">
        <f>IF(K22&gt;0,TEXT(K23,"00\:00")-TEXT(K22,"00\:00")+(K22&gt;=K23),0)</f>
        <v>0</v>
      </c>
      <c r="L24" s="161">
        <f>IF(L22&gt;0,TEXT(L23,"00\:00")-TEXT(L22,"00\:00")+(L22&gt;=L23),0)</f>
        <v>0</v>
      </c>
      <c r="M24" s="230"/>
      <c r="N24" s="141">
        <f>IF(N22&gt;0,TEXT(N23,"00\:00")-TEXT(N22,"00\:00")+(N22&gt;=N23),0)</f>
        <v>0</v>
      </c>
      <c r="O24" s="141">
        <f>IF(O22&gt;0,TEXT(O23,"00\:00")-TEXT(O22,"00\:00")+(O22&gt;=O23),0)</f>
        <v>0</v>
      </c>
      <c r="P24" s="141">
        <f>IF(P22&gt;0,TEXT(P23,"00\:00")-TEXT(P22,"00\:00")+(P22&gt;=P23),0)</f>
        <v>0</v>
      </c>
      <c r="Q24" s="145">
        <f>IF(Q22&gt;0,TEXT(Q23,"00\:00")-TEXT(Q22,"00\:00")+(Q22&gt;=Q23),0)</f>
        <v>0</v>
      </c>
      <c r="R24" s="224"/>
      <c r="S24" s="173"/>
    </row>
    <row r="25" spans="1:20" ht="14" x14ac:dyDescent="0.3">
      <c r="A25" s="125" t="s">
        <v>8</v>
      </c>
      <c r="B25" s="150">
        <f>N2-2</f>
        <v>44448</v>
      </c>
      <c r="C25" s="134"/>
      <c r="D25" s="134"/>
      <c r="E25" s="134"/>
      <c r="F25" s="139"/>
      <c r="G25" s="116"/>
      <c r="H25" s="134"/>
      <c r="I25" s="134"/>
      <c r="J25" s="116"/>
      <c r="K25" s="134"/>
      <c r="L25" s="134"/>
      <c r="M25" s="116"/>
      <c r="N25" s="135"/>
      <c r="O25" s="135"/>
      <c r="P25" s="135"/>
      <c r="Q25" s="144"/>
      <c r="R25" s="116"/>
      <c r="S25" s="169">
        <f>IF(A26="Non-Holiday",0,IF(A26=0,8,IF(A26="Core",MAX(G26+M26,0.333334*24),IF(A26="Non-Core",G26+M26,ThNCPHrs2))))</f>
        <v>0</v>
      </c>
      <c r="T25" s="208"/>
    </row>
    <row r="26" spans="1:20" ht="14" x14ac:dyDescent="0.3">
      <c r="A26" s="143" t="s">
        <v>38</v>
      </c>
      <c r="B26" s="151" t="s">
        <v>39</v>
      </c>
      <c r="C26" s="164"/>
      <c r="D26" s="164"/>
      <c r="E26" s="158"/>
      <c r="F26" s="158"/>
      <c r="G26" s="224">
        <f>(24*(SUM(C28:F28)))</f>
        <v>0</v>
      </c>
      <c r="H26" s="160"/>
      <c r="I26" s="160"/>
      <c r="J26" s="230">
        <f>(24*(SUM(H28:I28)))</f>
        <v>0</v>
      </c>
      <c r="K26" s="160"/>
      <c r="L26" s="160"/>
      <c r="M26" s="230">
        <f>(24*(SUM(K28:L28)))</f>
        <v>0</v>
      </c>
      <c r="N26" s="158"/>
      <c r="O26" s="158"/>
      <c r="P26" s="158"/>
      <c r="Q26" s="159"/>
      <c r="R26" s="224">
        <f>(24*(SUM(N28:Q28)))</f>
        <v>0</v>
      </c>
      <c r="S26" s="170"/>
    </row>
    <row r="27" spans="1:20" x14ac:dyDescent="0.3">
      <c r="A27" s="200"/>
      <c r="B27" s="151" t="s">
        <v>40</v>
      </c>
      <c r="C27" s="164"/>
      <c r="D27" s="164"/>
      <c r="E27" s="158"/>
      <c r="F27" s="158"/>
      <c r="G27" s="224"/>
      <c r="H27" s="160"/>
      <c r="I27" s="160"/>
      <c r="J27" s="230"/>
      <c r="K27" s="160"/>
      <c r="L27" s="160"/>
      <c r="M27" s="230"/>
      <c r="N27" s="158"/>
      <c r="O27" s="158"/>
      <c r="P27" s="158"/>
      <c r="Q27" s="159"/>
      <c r="R27" s="224"/>
      <c r="S27" s="173"/>
    </row>
    <row r="28" spans="1:20" ht="14" x14ac:dyDescent="0.3">
      <c r="A28" s="210"/>
      <c r="B28" s="154" t="s">
        <v>87</v>
      </c>
      <c r="C28" s="165">
        <f>IF(C26&gt;0,TEXT(C27,"00\:00")-TEXT(C26,"00\:00")+(C26&gt;=C27),0)</f>
        <v>0</v>
      </c>
      <c r="D28" s="165">
        <f>IF(D26&gt;0,TEXT(D27,"00\:00")-TEXT(D26,"00\:00")+(D26&gt;=D27),0)</f>
        <v>0</v>
      </c>
      <c r="E28" s="141">
        <f>IF(E26&gt;0,TEXT(E27,"00\:00")-TEXT(E26,"00\:00")+(E26&gt;=E27),0)</f>
        <v>0</v>
      </c>
      <c r="F28" s="141">
        <f>IF(F26&gt;0,TEXT(F27,"00\:00")-TEXT(F26,"00\:00")+(F26&gt;=F27),0)</f>
        <v>0</v>
      </c>
      <c r="G28" s="224"/>
      <c r="H28" s="161">
        <f>IF(H26&gt;0,TEXT(H27,"00\:00")-TEXT(H26,"00\:00")+(H26&gt;=H27),0)</f>
        <v>0</v>
      </c>
      <c r="I28" s="161">
        <f>IF(I26&gt;0,TEXT(I27,"00\:00")-TEXT(I26,"00\:00")+(I26&gt;=I27),0)</f>
        <v>0</v>
      </c>
      <c r="J28" s="230"/>
      <c r="K28" s="161">
        <f>IF(K26&gt;0,TEXT(K27,"00\:00")-TEXT(K26,"00\:00")+(K26&gt;=K27),0)</f>
        <v>0</v>
      </c>
      <c r="L28" s="161">
        <f>IF(L26&gt;0,TEXT(L27,"00\:00")-TEXT(L26,"00\:00")+(L26&gt;=L27),0)</f>
        <v>0</v>
      </c>
      <c r="M28" s="230"/>
      <c r="N28" s="141">
        <f>IF(N26&gt;0,TEXT(N27,"00\:00")-TEXT(N26,"00\:00")+(N26&gt;=N27),0)</f>
        <v>0</v>
      </c>
      <c r="O28" s="141">
        <f>IF(O26&gt;0,TEXT(O27,"00\:00")-TEXT(O26,"00\:00")+(O26&gt;=O27),0)</f>
        <v>0</v>
      </c>
      <c r="P28" s="141">
        <f>IF(P26&gt;0,TEXT(P27,"00\:00")-TEXT(P26,"00\:00")+(P26&gt;=P27),0)</f>
        <v>0</v>
      </c>
      <c r="Q28" s="145">
        <f>IF(Q26&gt;0,TEXT(Q27,"00\:00")-TEXT(Q26,"00\:00")+(Q26&gt;=Q27),0)</f>
        <v>0</v>
      </c>
      <c r="R28" s="224"/>
      <c r="S28" s="173"/>
    </row>
    <row r="29" spans="1:20" ht="14" x14ac:dyDescent="0.3">
      <c r="A29" s="125" t="s">
        <v>9</v>
      </c>
      <c r="B29" s="150">
        <f>N2-1</f>
        <v>44449</v>
      </c>
      <c r="C29" s="134"/>
      <c r="D29" s="134"/>
      <c r="E29" s="134"/>
      <c r="F29" s="139"/>
      <c r="G29" s="116"/>
      <c r="H29" s="134"/>
      <c r="I29" s="134"/>
      <c r="J29" s="116"/>
      <c r="K29" s="134"/>
      <c r="L29" s="134"/>
      <c r="M29" s="116"/>
      <c r="N29" s="135"/>
      <c r="O29" s="135"/>
      <c r="P29" s="135"/>
      <c r="Q29" s="144"/>
      <c r="R29" s="116"/>
      <c r="S29" s="169">
        <f>IF(A30="Non-Holiday",0,IF(A30=0,8,IF(A30="Core",MAX(G30+M30,0.333334*24),IF(A30="Non-Core",G30+M30,FriNCPHrs2))))</f>
        <v>0</v>
      </c>
      <c r="T29" s="208"/>
    </row>
    <row r="30" spans="1:20" ht="14" x14ac:dyDescent="0.3">
      <c r="A30" s="143" t="s">
        <v>38</v>
      </c>
      <c r="B30" s="151" t="s">
        <v>39</v>
      </c>
      <c r="C30" s="164"/>
      <c r="D30" s="164"/>
      <c r="E30" s="158"/>
      <c r="F30" s="158"/>
      <c r="G30" s="224">
        <f>(24*(SUM(C32:F32)))</f>
        <v>0</v>
      </c>
      <c r="H30" s="160"/>
      <c r="I30" s="160"/>
      <c r="J30" s="230">
        <f>(24*(SUM(H32:I32)))</f>
        <v>0</v>
      </c>
      <c r="K30" s="160"/>
      <c r="L30" s="160"/>
      <c r="M30" s="230">
        <f>(24*(SUM(K32:L32)))</f>
        <v>0</v>
      </c>
      <c r="N30" s="158"/>
      <c r="O30" s="158"/>
      <c r="P30" s="158"/>
      <c r="Q30" s="159"/>
      <c r="R30" s="224">
        <f>(24*(SUM(N32:Q32)))</f>
        <v>0</v>
      </c>
      <c r="S30" s="170"/>
    </row>
    <row r="31" spans="1:20" x14ac:dyDescent="0.3">
      <c r="A31" s="200"/>
      <c r="B31" s="151" t="s">
        <v>40</v>
      </c>
      <c r="C31" s="164"/>
      <c r="D31" s="164"/>
      <c r="E31" s="158"/>
      <c r="F31" s="158"/>
      <c r="G31" s="224"/>
      <c r="H31" s="160"/>
      <c r="I31" s="160"/>
      <c r="J31" s="230"/>
      <c r="K31" s="160"/>
      <c r="L31" s="160"/>
      <c r="M31" s="230"/>
      <c r="N31" s="158"/>
      <c r="O31" s="158"/>
      <c r="P31" s="158"/>
      <c r="Q31" s="159"/>
      <c r="R31" s="224"/>
      <c r="S31" s="173"/>
    </row>
    <row r="32" spans="1:20" ht="14" x14ac:dyDescent="0.3">
      <c r="A32" s="210"/>
      <c r="B32" s="154" t="s">
        <v>87</v>
      </c>
      <c r="C32" s="165">
        <f>IF(C30&gt;0,TEXT(C31,"00\:00")-TEXT(C30,"00\:00")+(C30&gt;=C31),0)</f>
        <v>0</v>
      </c>
      <c r="D32" s="165">
        <f>IF(D30&gt;0,TEXT(D31,"00\:00")-TEXT(D30,"00\:00")+(D30&gt;=D31),0)</f>
        <v>0</v>
      </c>
      <c r="E32" s="141">
        <f>IF(E30&gt;0,TEXT(E31,"00\:00")-TEXT(E30,"00\:00")+(E30&gt;=E31),0)</f>
        <v>0</v>
      </c>
      <c r="F32" s="141">
        <f>IF(F30&gt;0,TEXT(F31,"00\:00")-TEXT(F30,"00\:00")+(F30&gt;=F31),0)</f>
        <v>0</v>
      </c>
      <c r="G32" s="224"/>
      <c r="H32" s="161">
        <f>IF(H30&gt;0,TEXT(H31,"00\:00")-TEXT(H30,"00\:00")+(H30&gt;=H31),0)</f>
        <v>0</v>
      </c>
      <c r="I32" s="161">
        <f>IF(I30&gt;0,TEXT(I31,"00\:00")-TEXT(I30,"00\:00")+(I30&gt;=I31),0)</f>
        <v>0</v>
      </c>
      <c r="J32" s="230"/>
      <c r="K32" s="161">
        <f>IF(K30&gt;0,TEXT(K31,"00\:00")-TEXT(K30,"00\:00")+(K30&gt;=K31),0)</f>
        <v>0</v>
      </c>
      <c r="L32" s="161">
        <f>IF(L30&gt;0,TEXT(L31,"00\:00")-TEXT(L30,"00\:00")+(L30&gt;=L31),0)</f>
        <v>0</v>
      </c>
      <c r="M32" s="230"/>
      <c r="N32" s="141">
        <f>IF(N30&gt;0,TEXT(N31,"00\:00")-TEXT(N30,"00\:00")+(N30&gt;=N31),0)</f>
        <v>0</v>
      </c>
      <c r="O32" s="141">
        <f>IF(O30&gt;0,TEXT(O31,"00\:00")-TEXT(O30,"00\:00")+(O30&gt;=O31),0)</f>
        <v>0</v>
      </c>
      <c r="P32" s="141">
        <f>IF(P30&gt;0,TEXT(P31,"00\:00")-TEXT(P30,"00\:00")+(P30&gt;=P31),0)</f>
        <v>0</v>
      </c>
      <c r="Q32" s="145">
        <f>IF(Q30&gt;0,TEXT(Q31,"00\:00")-TEXT(Q30,"00\:00")+(Q30&gt;=Q31),0)</f>
        <v>0</v>
      </c>
      <c r="R32" s="224"/>
      <c r="S32" s="173"/>
    </row>
    <row r="33" spans="1:20" ht="14" x14ac:dyDescent="0.3">
      <c r="A33" s="125" t="s">
        <v>78</v>
      </c>
      <c r="B33" s="150">
        <f>N2</f>
        <v>44450</v>
      </c>
      <c r="C33" s="134"/>
      <c r="D33" s="134"/>
      <c r="E33" s="134"/>
      <c r="F33" s="139"/>
      <c r="G33" s="116"/>
      <c r="H33" s="134"/>
      <c r="I33" s="134"/>
      <c r="J33" s="116"/>
      <c r="K33" s="134"/>
      <c r="L33" s="134"/>
      <c r="M33" s="116"/>
      <c r="N33" s="135"/>
      <c r="O33" s="135"/>
      <c r="P33" s="135"/>
      <c r="Q33" s="144"/>
      <c r="R33" s="116"/>
      <c r="S33" s="169">
        <f>IF(A34="Non-Holiday",0,IF(A34=0,8,IF(A34="Core",MAX(G34+M34,0.333334*24),IF(A34="Non-Core",G34+M34,Sat2NCPHrs2))))</f>
        <v>0</v>
      </c>
      <c r="T33" s="208"/>
    </row>
    <row r="34" spans="1:20" ht="14" x14ac:dyDescent="0.3">
      <c r="A34" s="143" t="s">
        <v>38</v>
      </c>
      <c r="B34" s="151" t="s">
        <v>39</v>
      </c>
      <c r="C34" s="164"/>
      <c r="D34" s="164"/>
      <c r="E34" s="158"/>
      <c r="F34" s="158"/>
      <c r="G34" s="224">
        <f>(24*(SUM(C36:F36)))</f>
        <v>0</v>
      </c>
      <c r="H34" s="160"/>
      <c r="I34" s="160"/>
      <c r="J34" s="230">
        <f>(24*(SUM(H36:I36)))</f>
        <v>0</v>
      </c>
      <c r="K34" s="160"/>
      <c r="L34" s="160"/>
      <c r="M34" s="230">
        <f>(24*(SUM(K36:L36)))</f>
        <v>0</v>
      </c>
      <c r="N34" s="158"/>
      <c r="O34" s="158"/>
      <c r="P34" s="158"/>
      <c r="Q34" s="159"/>
      <c r="R34" s="224">
        <f>(24*(SUM(N36:Q36)))</f>
        <v>0</v>
      </c>
      <c r="S34" s="170"/>
    </row>
    <row r="35" spans="1:20" x14ac:dyDescent="0.3">
      <c r="A35" s="200"/>
      <c r="B35" s="151" t="s">
        <v>40</v>
      </c>
      <c r="C35" s="164"/>
      <c r="D35" s="164"/>
      <c r="E35" s="158"/>
      <c r="F35" s="158"/>
      <c r="G35" s="224"/>
      <c r="H35" s="160"/>
      <c r="I35" s="160"/>
      <c r="J35" s="230"/>
      <c r="K35" s="160"/>
      <c r="L35" s="160"/>
      <c r="M35" s="230"/>
      <c r="N35" s="158"/>
      <c r="O35" s="158"/>
      <c r="P35" s="158"/>
      <c r="Q35" s="158"/>
      <c r="R35" s="224"/>
      <c r="S35" s="173"/>
    </row>
    <row r="36" spans="1:20" ht="14" x14ac:dyDescent="0.3">
      <c r="A36" s="210"/>
      <c r="B36" s="154"/>
      <c r="C36" s="165">
        <f>IF(C34&gt;0,TEXT(C35,"00\:00")-TEXT(C34,"00\:00")+(C34&gt;=C35),0)</f>
        <v>0</v>
      </c>
      <c r="D36" s="165">
        <f>IF(D34&gt;0,TEXT(D35,"00\:00")-TEXT(D34,"00\:00")+(D34&gt;=D35),0)</f>
        <v>0</v>
      </c>
      <c r="E36" s="141">
        <f>IF(E34&gt;0,TEXT(E35,"00\:00")-TEXT(E34,"00\:00")+(E34&gt;=E35),0)</f>
        <v>0</v>
      </c>
      <c r="F36" s="141">
        <f>IF(F34&gt;0,TEXT(F35,"00\:00")-TEXT(F34,"00\:00")+(F34&gt;=F35),0)</f>
        <v>0</v>
      </c>
      <c r="G36" s="224"/>
      <c r="H36" s="161">
        <f>IF(H34&gt;0,TEXT(H35,"00\:00")-TEXT(H34,"00\:00")+(H34&gt;=H35),0)</f>
        <v>0</v>
      </c>
      <c r="I36" s="161">
        <f>IF(I34&gt;0,TEXT(I35,"00\:00")-TEXT(I34,"00\:00")+(I34&gt;=I35),0)</f>
        <v>0</v>
      </c>
      <c r="J36" s="230"/>
      <c r="K36" s="161">
        <f>IF(K34&gt;0,TEXT(K35,"00\:00")-TEXT(K34,"00\:00")+(K34&gt;=K35),0)</f>
        <v>0</v>
      </c>
      <c r="L36" s="161">
        <f>IF(L34&gt;0,TEXT(L35,"00\:00")-TEXT(L34,"00\:00")+(L34&gt;=L35),0)</f>
        <v>0</v>
      </c>
      <c r="M36" s="230"/>
      <c r="N36" s="141">
        <f>IF(N34&gt;0,TEXT(N35,"00\:00")-TEXT(N34,"00\:00")+(N34&gt;=N35),0)</f>
        <v>0</v>
      </c>
      <c r="O36" s="141">
        <f>IF(O34&gt;0,TEXT(O35,"00\:00")-TEXT(O34,"00\:00")+(O34&gt;=O35),0)</f>
        <v>0</v>
      </c>
      <c r="P36" s="141">
        <f>IF(P34&gt;0,TEXT(P35,"00\:00")-TEXT(P34,"00\:00")+(P34&gt;=P35),0)</f>
        <v>0</v>
      </c>
      <c r="Q36" s="145">
        <f>IF(Q34&gt;0,TEXT(Q35,"00\:00")-TEXT(Q34,"00\:00")+(Q34&gt;=Q35),0)</f>
        <v>0</v>
      </c>
      <c r="R36" s="224"/>
      <c r="S36" s="173"/>
    </row>
    <row r="37" spans="1:20" x14ac:dyDescent="0.3">
      <c r="A37" s="126" t="s">
        <v>51</v>
      </c>
      <c r="B37" s="156"/>
      <c r="C37" s="142">
        <f>SUM(C8+C12+C16+C20+C24+C28+C32+C36)*24</f>
        <v>0</v>
      </c>
      <c r="D37" s="142">
        <f>SUM(D8+D12+D16+D20+D24+D28+D32+D36)*24</f>
        <v>0</v>
      </c>
      <c r="E37" s="142">
        <f>SUM(E8+E12+E16+E20+E24+E28+E32+E36)*24</f>
        <v>0</v>
      </c>
      <c r="F37" s="142">
        <f>SUM(F8+F12+F16+F20+F24+F28+F32+F36)*24</f>
        <v>0</v>
      </c>
      <c r="G37" s="128">
        <f>SUM(G5:G34)</f>
        <v>0</v>
      </c>
      <c r="H37" s="142">
        <f>SUM(H8+H12+H16+H20+H24+H28+H32+H36)</f>
        <v>0</v>
      </c>
      <c r="I37" s="142">
        <f>SUM(I8+I12+I16+I20+I24+I28+I32+I36)</f>
        <v>0</v>
      </c>
      <c r="J37" s="162">
        <f>SUM(J5:J34)</f>
        <v>0</v>
      </c>
      <c r="K37" s="142">
        <f>SUM(K8+K12+K16+K20+K24+K28+K32+K36)</f>
        <v>0</v>
      </c>
      <c r="L37" s="142">
        <f>SUM(L8+L12+L16+L20+L24+L28+L32+L36)</f>
        <v>0</v>
      </c>
      <c r="M37" s="162">
        <f>SUM(M5:M34)</f>
        <v>0</v>
      </c>
      <c r="N37" s="142">
        <f>SUM(N8+N12+N16+N20+N24+N28+N32+N36)</f>
        <v>0</v>
      </c>
      <c r="O37" s="142">
        <f>SUM(O8+O12+O16+O20+O24+O28+O32+O36)</f>
        <v>0</v>
      </c>
      <c r="P37" s="142">
        <f>SUM(P8+P12+P16+P20+P24+P28+P32+P36)</f>
        <v>0</v>
      </c>
      <c r="Q37" s="142">
        <f>SUM(Q8+Q12+Q16+Q20+Q24+Q28+Q32+Q36)</f>
        <v>0</v>
      </c>
      <c r="R37" s="146">
        <f>SUM(R5:R34)</f>
        <v>0</v>
      </c>
    </row>
    <row r="38" spans="1:20" ht="14" x14ac:dyDescent="0.3">
      <c r="A38" s="126" t="s">
        <v>80</v>
      </c>
      <c r="B38" s="157"/>
      <c r="C38" s="129"/>
      <c r="D38" s="129"/>
      <c r="E38" s="129"/>
      <c r="F38" s="129"/>
      <c r="G38" s="130"/>
      <c r="H38" s="129"/>
      <c r="I38" s="129"/>
      <c r="J38" s="130"/>
      <c r="K38" s="136" t="s">
        <v>76</v>
      </c>
      <c r="L38" s="127"/>
      <c r="M38" s="118"/>
      <c r="N38" s="127"/>
      <c r="O38" s="127"/>
      <c r="P38" s="127"/>
      <c r="Q38" s="127"/>
      <c r="R38" s="177"/>
    </row>
    <row r="39" spans="1:20" x14ac:dyDescent="0.3">
      <c r="A39" s="244" t="s">
        <v>97</v>
      </c>
      <c r="B39" s="245"/>
      <c r="C39" s="204"/>
      <c r="D39" s="244" t="s">
        <v>91</v>
      </c>
      <c r="E39" s="246"/>
      <c r="F39" s="245"/>
      <c r="G39" s="217"/>
      <c r="H39" s="238" t="s">
        <v>101</v>
      </c>
      <c r="I39" s="239"/>
      <c r="J39" s="216"/>
      <c r="K39" s="249" t="s">
        <v>53</v>
      </c>
      <c r="L39" s="250"/>
      <c r="M39" s="137">
        <f>R2</f>
        <v>0</v>
      </c>
      <c r="N39" s="221">
        <f>IF(R2=36,36,40)</f>
        <v>40</v>
      </c>
      <c r="O39" s="253" t="s">
        <v>57</v>
      </c>
      <c r="P39" s="250"/>
      <c r="Q39" s="176" cm="1">
        <f t="array" ref="Q39">IF(RegSkedHrs2=48,IF(8-TotalLv2&lt;0,0,IF(8-TotalLv2&gt;8,4,(8-TotalLv2)*0.5)),0)</f>
        <v>0</v>
      </c>
      <c r="R39" s="178">
        <f>IF(TotalLv2=0,MAX(TotHrsWkd2+TotalSNW2-RegSkedHrs2,0),IF(RegSkedHrs2=36,MAX(0,TotHrsWkd2+TotalSNW2-N39),IF(TotalLv2&gt;8,MAX(0,TotHrsWkd2+TotalSNW2-40),E37+F37)))</f>
        <v>0</v>
      </c>
      <c r="S39" s="174"/>
    </row>
    <row r="40" spans="1:20" x14ac:dyDescent="0.3">
      <c r="A40" s="242"/>
      <c r="B40" s="242"/>
      <c r="C40" s="242"/>
      <c r="D40" s="242"/>
      <c r="E40" s="242"/>
      <c r="F40" s="242"/>
      <c r="G40" s="242"/>
      <c r="H40" s="242"/>
      <c r="I40" s="242"/>
      <c r="J40" s="242"/>
      <c r="K40" s="247" t="s">
        <v>79</v>
      </c>
      <c r="L40" s="248"/>
      <c r="M40" s="149">
        <f>IF($C$39="All",0+OTfor36Hrs2,IF($C$39="Partial",IF(OTCalc2-$G$39&gt;0,MAX($G$39,OTfor36Hrs2),OTCalc2),OTCalc2))</f>
        <v>0</v>
      </c>
      <c r="N40" s="207">
        <f>IF(RegSkedHrs2=36,IF(OTCalc2&gt;=4,4,0),0)</f>
        <v>0</v>
      </c>
      <c r="O40" s="254" t="s">
        <v>82</v>
      </c>
      <c r="P40" s="255"/>
      <c r="Q40" s="138">
        <f>IF(C39="All",0,IF(C39="Partial",IF(ASTCalc2-J39&gt;0,J39,ASTCalc2),ASTCalc2))</f>
        <v>0</v>
      </c>
      <c r="R40" s="175">
        <f>IF(C37+D37+TotalSNW2&lt;R2,IF(R2=48,IF($C$37+$D$37+TotalSNW2&gt;40,0,MIN($E$37+$F$37,40-($C$37+$D$37+TotalSNW2))),MIN($E$37+$F$37,36-($C$37+$D$37+TotalSNW2))),0)</f>
        <v>0</v>
      </c>
      <c r="T40" s="220"/>
    </row>
    <row r="41" spans="1:20" x14ac:dyDescent="0.3">
      <c r="A41" s="242"/>
      <c r="B41" s="242"/>
      <c r="C41" s="242"/>
      <c r="D41" s="242"/>
      <c r="E41" s="242"/>
      <c r="F41" s="242"/>
      <c r="G41" s="242"/>
      <c r="H41" s="242"/>
      <c r="I41" s="242"/>
      <c r="J41" s="242"/>
      <c r="K41" s="253" t="s">
        <v>58</v>
      </c>
      <c r="L41" s="250"/>
      <c r="M41" s="223">
        <f>IF(C39="All",IF(((OTCalc2-OTfor36Hrs2)*1.5)+ASTCalc2&gt;0,((OTCalc2-OTfor36Hrs2)*1.5)+ASTCalc2,0),IF(C39="Partial",IF((OTCalc2-M40)*1.5+ASTCalc2-Q40&gt;0,(OTCalc2-M40)*1.5+ASTCalc2-Q40,0),0))</f>
        <v>0</v>
      </c>
      <c r="N41" s="131"/>
      <c r="O41" s="256" t="s">
        <v>96</v>
      </c>
      <c r="P41" s="266"/>
      <c r="Q41" s="214"/>
      <c r="R41" s="173">
        <f>TotHrsWkd2+TotalSNW2+TotalLv2-RegSkedHrs2</f>
        <v>0</v>
      </c>
      <c r="T41" s="220"/>
    </row>
    <row r="42" spans="1:20" ht="26" x14ac:dyDescent="0.3">
      <c r="A42" s="181" t="s">
        <v>92</v>
      </c>
      <c r="B42" s="243"/>
      <c r="C42" s="243"/>
      <c r="D42" s="243"/>
      <c r="E42" s="243"/>
      <c r="F42" s="243"/>
      <c r="G42" s="243"/>
      <c r="H42" s="243"/>
      <c r="I42" s="212" t="s">
        <v>98</v>
      </c>
      <c r="J42" s="219"/>
      <c r="K42" s="251" t="s">
        <v>55</v>
      </c>
      <c r="L42" s="252"/>
      <c r="M42" s="187">
        <f>IF(A7="Preceptor",G6+M6,0)+IF(A11="Preceptor",G10+M10,0)+IF(A15="Preceptor",G14+M14,0)+IF(A19="Preceptor",G18+M18,0)+IF(A23="Preceptor",G22+M22,0)+IF(A27="Preceptor",G26+M26,0)+IF(A31="Preceptor",G30+M30,0)+IF(A35="Preceptor",G34+M34,0)+N42</f>
        <v>0</v>
      </c>
      <c r="N42" s="206">
        <f>IF(A7="Preceptor-Partial",A8,0)+IF(A11="Preceptor-Partial",A12,0)+IF(A15="Preceptor-Partial",A16,0)+IF(A19="Preceptor-Partial",A20,0)+IF(A23="Preceptor-Partial",A24,0)+IF(A27="Preceptor-Partial",A28,0)+IF(A31="Preceptor-Partial",A32,0)+IF(A35="Preceptor-Partial",A36,0)</f>
        <v>0</v>
      </c>
      <c r="O42" s="260"/>
      <c r="P42" s="261"/>
      <c r="Q42" s="262"/>
      <c r="R42" s="140"/>
    </row>
    <row r="43" spans="1:20" x14ac:dyDescent="0.3">
      <c r="A43" s="182" t="s">
        <v>93</v>
      </c>
      <c r="B43" s="268"/>
      <c r="C43" s="268"/>
      <c r="D43" s="268"/>
      <c r="E43" s="268"/>
      <c r="F43" s="180" t="s">
        <v>85</v>
      </c>
      <c r="G43" s="241"/>
      <c r="H43" s="241"/>
      <c r="I43" s="64"/>
      <c r="J43" s="184"/>
      <c r="K43" s="258" t="s">
        <v>56</v>
      </c>
      <c r="L43" s="259"/>
      <c r="M43" s="137">
        <f>'Week 2'!S33+'Week 2'!S29+'Week 2'!S25+'Week 2'!S21+'Week 2'!S17+'Week 2'!S13+'Week 2'!S9+'Week 2'!S5</f>
        <v>0</v>
      </c>
      <c r="N43" s="132"/>
      <c r="O43" s="256"/>
      <c r="P43" s="257"/>
      <c r="Q43" s="133"/>
      <c r="R43" s="1" t="s">
        <v>100</v>
      </c>
    </row>
    <row r="44" spans="1:20" x14ac:dyDescent="0.3">
      <c r="A44" s="267"/>
      <c r="B44" s="267"/>
      <c r="C44" s="185"/>
    </row>
    <row r="45" spans="1:20" x14ac:dyDescent="0.3">
      <c r="A45" s="190"/>
      <c r="B45" s="190"/>
      <c r="C45" s="190"/>
      <c r="D45" s="190"/>
      <c r="E45" s="190"/>
      <c r="F45" s="190"/>
      <c r="G45" s="190"/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1"/>
      <c r="T45" s="190"/>
    </row>
    <row r="46" spans="1:20" x14ac:dyDescent="0.3">
      <c r="A46" s="190"/>
      <c r="B46" s="19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1"/>
      <c r="T46" s="190"/>
    </row>
    <row r="47" spans="1:20" x14ac:dyDescent="0.3">
      <c r="A47" s="190"/>
      <c r="B47" s="190"/>
      <c r="C47" s="19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1"/>
      <c r="T47" s="190"/>
    </row>
    <row r="48" spans="1:20" x14ac:dyDescent="0.3">
      <c r="A48" s="190"/>
      <c r="B48" s="190"/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1"/>
      <c r="T48" s="190"/>
    </row>
    <row r="49" spans="1:20" x14ac:dyDescent="0.3">
      <c r="A49" s="190"/>
      <c r="B49" s="190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1"/>
      <c r="T49" s="190"/>
    </row>
    <row r="50" spans="1:20" x14ac:dyDescent="0.3">
      <c r="A50" s="190"/>
      <c r="B50" s="190"/>
      <c r="C50" s="190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1"/>
      <c r="T50" s="190"/>
    </row>
    <row r="51" spans="1:20" x14ac:dyDescent="0.3">
      <c r="A51" s="190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1"/>
      <c r="T51" s="190"/>
    </row>
    <row r="52" spans="1:20" x14ac:dyDescent="0.3">
      <c r="A52" s="190"/>
      <c r="B52" s="190"/>
      <c r="C52" s="190"/>
      <c r="D52" s="190"/>
      <c r="E52" s="190"/>
      <c r="F52" s="190"/>
      <c r="G52" s="190"/>
      <c r="H52" s="190"/>
      <c r="I52" s="190"/>
      <c r="J52" s="190"/>
      <c r="K52" s="190"/>
      <c r="L52" s="190"/>
      <c r="M52" s="190"/>
      <c r="N52" s="190"/>
      <c r="O52" s="190"/>
      <c r="P52" s="190"/>
      <c r="Q52" s="190"/>
      <c r="R52" s="190"/>
      <c r="S52" s="191"/>
      <c r="T52" s="190"/>
    </row>
    <row r="53" spans="1:20" x14ac:dyDescent="0.3">
      <c r="A53" s="190"/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190"/>
      <c r="S53" s="191"/>
      <c r="T53" s="190"/>
    </row>
    <row r="54" spans="1:20" x14ac:dyDescent="0.3">
      <c r="A54" s="190"/>
      <c r="B54" s="190"/>
      <c r="C54" s="190"/>
      <c r="D54" s="190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190"/>
      <c r="P54" s="190"/>
      <c r="Q54" s="190"/>
      <c r="R54" s="190"/>
      <c r="S54" s="191"/>
      <c r="T54" s="190"/>
    </row>
    <row r="55" spans="1:20" x14ac:dyDescent="0.3">
      <c r="A55" s="190"/>
      <c r="B55" s="190"/>
      <c r="C55" s="190"/>
      <c r="D55" s="190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190"/>
      <c r="S55" s="191"/>
      <c r="T55" s="190"/>
    </row>
    <row r="56" spans="1:20" x14ac:dyDescent="0.3">
      <c r="A56" s="190"/>
      <c r="B56" s="190"/>
      <c r="C56" s="190"/>
      <c r="D56" s="190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190"/>
      <c r="P56" s="190"/>
      <c r="Q56" s="190"/>
      <c r="R56" s="190"/>
      <c r="S56" s="191"/>
      <c r="T56" s="190"/>
    </row>
    <row r="57" spans="1:20" x14ac:dyDescent="0.3">
      <c r="A57" s="190"/>
      <c r="B57" s="19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190"/>
      <c r="S57" s="191"/>
      <c r="T57" s="190"/>
    </row>
    <row r="58" spans="1:20" x14ac:dyDescent="0.3">
      <c r="A58" s="190"/>
      <c r="B58" s="190"/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1"/>
      <c r="T58" s="190"/>
    </row>
    <row r="59" spans="1:20" x14ac:dyDescent="0.3">
      <c r="A59" s="190"/>
      <c r="B59" s="190"/>
      <c r="C59" s="190"/>
      <c r="D59" s="19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190"/>
      <c r="S59" s="191"/>
      <c r="T59" s="190"/>
    </row>
    <row r="60" spans="1:20" x14ac:dyDescent="0.3">
      <c r="A60" s="190"/>
      <c r="B60" s="190"/>
      <c r="C60" s="190"/>
      <c r="D60" s="190"/>
      <c r="E60" s="190"/>
      <c r="F60" s="190"/>
      <c r="G60" s="190"/>
      <c r="H60" s="190"/>
      <c r="I60" s="190"/>
      <c r="J60" s="190"/>
      <c r="K60" s="190"/>
      <c r="L60" s="190"/>
      <c r="M60" s="190"/>
      <c r="N60" s="190"/>
      <c r="O60" s="190"/>
      <c r="P60" s="190"/>
      <c r="Q60" s="190"/>
      <c r="R60" s="190"/>
      <c r="S60" s="191"/>
      <c r="T60" s="190"/>
    </row>
    <row r="61" spans="1:20" x14ac:dyDescent="0.3">
      <c r="A61" s="190"/>
      <c r="B61" s="190"/>
      <c r="C61" s="190"/>
      <c r="D61" s="19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190"/>
      <c r="S61" s="191"/>
      <c r="T61" s="190"/>
    </row>
    <row r="62" spans="1:20" x14ac:dyDescent="0.3">
      <c r="A62" s="190"/>
      <c r="B62" s="190"/>
      <c r="C62" s="190"/>
      <c r="D62" s="190"/>
      <c r="E62" s="190"/>
      <c r="F62" s="190"/>
      <c r="G62" s="190"/>
      <c r="H62" s="190"/>
      <c r="I62" s="190"/>
      <c r="J62" s="190"/>
      <c r="K62" s="190"/>
      <c r="L62" s="190"/>
      <c r="M62" s="190"/>
      <c r="N62" s="190"/>
      <c r="O62" s="190"/>
      <c r="P62" s="190"/>
      <c r="Q62" s="190"/>
      <c r="R62" s="190"/>
      <c r="S62" s="191"/>
      <c r="T62" s="190"/>
    </row>
    <row r="63" spans="1:20" x14ac:dyDescent="0.3">
      <c r="A63" s="190"/>
      <c r="B63" s="190"/>
      <c r="C63" s="190"/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1"/>
      <c r="T63" s="190"/>
    </row>
    <row r="64" spans="1:20" x14ac:dyDescent="0.3">
      <c r="A64" s="190"/>
      <c r="B64" s="190"/>
      <c r="C64" s="190"/>
      <c r="D64" s="190"/>
      <c r="E64" s="190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1"/>
      <c r="T64" s="190"/>
    </row>
    <row r="65" spans="1:20" x14ac:dyDescent="0.3">
      <c r="A65" s="190"/>
      <c r="B65" s="190"/>
      <c r="C65" s="190"/>
      <c r="D65" s="190"/>
      <c r="E65" s="190"/>
      <c r="F65" s="190"/>
      <c r="G65" s="190"/>
      <c r="H65" s="190"/>
      <c r="I65" s="190"/>
      <c r="J65" s="190"/>
      <c r="K65" s="190"/>
      <c r="L65" s="190"/>
      <c r="M65" s="190"/>
      <c r="N65" s="190"/>
      <c r="O65" s="190"/>
      <c r="P65" s="190"/>
      <c r="Q65" s="190"/>
      <c r="R65" s="190"/>
      <c r="S65" s="191"/>
      <c r="T65" s="190"/>
    </row>
    <row r="66" spans="1:20" x14ac:dyDescent="0.3">
      <c r="A66" s="190"/>
      <c r="B66" s="190"/>
      <c r="C66" s="190"/>
      <c r="D66" s="190"/>
      <c r="E66" s="190"/>
      <c r="F66" s="190"/>
      <c r="G66" s="190"/>
      <c r="H66" s="190"/>
      <c r="I66" s="190"/>
      <c r="J66" s="190"/>
      <c r="K66" s="190"/>
      <c r="L66" s="190"/>
      <c r="M66" s="190"/>
      <c r="N66" s="190"/>
      <c r="O66" s="190"/>
      <c r="P66" s="190"/>
      <c r="Q66" s="190"/>
      <c r="R66" s="190"/>
      <c r="S66" s="191"/>
      <c r="T66" s="190"/>
    </row>
    <row r="67" spans="1:20" x14ac:dyDescent="0.3">
      <c r="A67" s="190"/>
      <c r="B67" s="190"/>
      <c r="C67" s="190"/>
      <c r="D67" s="190"/>
      <c r="E67" s="190"/>
      <c r="F67" s="190"/>
      <c r="G67" s="190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190"/>
      <c r="S67" s="191"/>
      <c r="T67" s="190"/>
    </row>
    <row r="68" spans="1:20" x14ac:dyDescent="0.3">
      <c r="A68" s="190"/>
      <c r="B68" s="190"/>
      <c r="C68" s="190"/>
      <c r="D68" s="190"/>
      <c r="E68" s="190"/>
      <c r="F68" s="190"/>
      <c r="G68" s="190"/>
      <c r="H68" s="190"/>
      <c r="I68" s="190"/>
      <c r="J68" s="190"/>
      <c r="K68" s="190"/>
      <c r="L68" s="190"/>
      <c r="M68" s="190"/>
      <c r="N68" s="190"/>
      <c r="O68" s="190"/>
      <c r="P68" s="190"/>
      <c r="Q68" s="190"/>
      <c r="R68" s="190"/>
      <c r="S68" s="191"/>
      <c r="T68" s="190"/>
    </row>
    <row r="69" spans="1:20" x14ac:dyDescent="0.3">
      <c r="A69" s="190"/>
      <c r="B69" s="190"/>
      <c r="C69" s="190"/>
      <c r="D69" s="190"/>
      <c r="E69" s="190"/>
      <c r="F69" s="190"/>
      <c r="G69" s="190"/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1"/>
      <c r="T69" s="190"/>
    </row>
    <row r="70" spans="1:20" x14ac:dyDescent="0.3">
      <c r="A70" s="190"/>
      <c r="B70" s="190"/>
      <c r="C70" s="190"/>
      <c r="D70" s="190"/>
      <c r="E70" s="190"/>
      <c r="F70" s="190"/>
      <c r="G70" s="190"/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1"/>
      <c r="T70" s="190"/>
    </row>
    <row r="71" spans="1:20" x14ac:dyDescent="0.3">
      <c r="A71" s="190"/>
      <c r="B71" s="190"/>
      <c r="C71" s="190"/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1"/>
      <c r="T71" s="190"/>
    </row>
    <row r="72" spans="1:20" x14ac:dyDescent="0.3">
      <c r="A72" s="190"/>
      <c r="B72" s="190"/>
      <c r="C72" s="190"/>
      <c r="D72" s="190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1"/>
      <c r="T72" s="190"/>
    </row>
    <row r="73" spans="1:20" x14ac:dyDescent="0.3">
      <c r="A73" s="190"/>
      <c r="B73" s="190"/>
      <c r="C73" s="190"/>
      <c r="D73" s="19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1"/>
      <c r="T73" s="190"/>
    </row>
    <row r="74" spans="1:20" x14ac:dyDescent="0.3">
      <c r="A74" s="190"/>
      <c r="B74" s="190"/>
      <c r="C74" s="190"/>
      <c r="D74" s="19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1"/>
      <c r="T74" s="190"/>
    </row>
    <row r="75" spans="1:20" x14ac:dyDescent="0.3">
      <c r="A75" s="190"/>
      <c r="B75" s="190"/>
      <c r="C75" s="190"/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1"/>
      <c r="T75" s="190"/>
    </row>
    <row r="76" spans="1:20" x14ac:dyDescent="0.3">
      <c r="A76" s="190"/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1"/>
      <c r="T76" s="190"/>
    </row>
    <row r="77" spans="1:20" x14ac:dyDescent="0.3">
      <c r="A77" s="190"/>
      <c r="B77" s="190"/>
      <c r="C77" s="190"/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1"/>
      <c r="T77" s="190"/>
    </row>
    <row r="78" spans="1:20" x14ac:dyDescent="0.3">
      <c r="A78" s="190"/>
      <c r="B78" s="190"/>
      <c r="C78" s="19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1"/>
      <c r="T78" s="190"/>
    </row>
    <row r="79" spans="1:20" x14ac:dyDescent="0.3">
      <c r="A79" s="190"/>
      <c r="B79" s="190"/>
      <c r="C79" s="190"/>
      <c r="D79" s="19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1"/>
      <c r="T79" s="190"/>
    </row>
    <row r="80" spans="1:20" x14ac:dyDescent="0.3">
      <c r="A80" s="190"/>
      <c r="B80" s="190"/>
      <c r="C80" s="19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1"/>
      <c r="T80" s="190"/>
    </row>
    <row r="81" spans="1:20" x14ac:dyDescent="0.3">
      <c r="A81" s="190"/>
      <c r="B81" s="190"/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1"/>
      <c r="T81" s="190"/>
    </row>
    <row r="82" spans="1:20" x14ac:dyDescent="0.3">
      <c r="A82" s="190"/>
      <c r="B82" s="190"/>
      <c r="C82" s="19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1"/>
      <c r="T82" s="190"/>
    </row>
    <row r="83" spans="1:20" x14ac:dyDescent="0.3">
      <c r="A83" s="190"/>
      <c r="B83" s="190"/>
      <c r="C83" s="190"/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1"/>
      <c r="T83" s="190"/>
    </row>
    <row r="84" spans="1:20" x14ac:dyDescent="0.3">
      <c r="A84" s="190"/>
      <c r="B84" s="190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1"/>
      <c r="T84" s="190"/>
    </row>
    <row r="85" spans="1:20" x14ac:dyDescent="0.3">
      <c r="A85" s="190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1"/>
      <c r="T85" s="190"/>
    </row>
    <row r="86" spans="1:20" x14ac:dyDescent="0.3">
      <c r="A86" s="190"/>
      <c r="B86" s="190"/>
      <c r="C86" s="190"/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1"/>
      <c r="T86" s="190"/>
    </row>
    <row r="87" spans="1:20" x14ac:dyDescent="0.3">
      <c r="A87" s="190"/>
      <c r="B87" s="190"/>
      <c r="C87" s="19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1"/>
      <c r="T87" s="190"/>
    </row>
  </sheetData>
  <sheetProtection algorithmName="SHA-512" hashValue="+hXIUwUH6l883NDZ/KeoVRRK+FOSOfZFfDuFj7tRD7EG95uBb7JrpSVjiTUNy/53+rz9YPNJoMOJCiRsjDaBsQ==" saltValue="RcPt1/Mz6XDmgv9/xxvVzQ==" spinCount="100000" sheet="1" objects="1" scenarios="1" selectLockedCells="1"/>
  <mergeCells count="58">
    <mergeCell ref="O42:Q42"/>
    <mergeCell ref="A44:B44"/>
    <mergeCell ref="A40:J41"/>
    <mergeCell ref="B42:H42"/>
    <mergeCell ref="B43:E43"/>
    <mergeCell ref="G43:H43"/>
    <mergeCell ref="G26:G28"/>
    <mergeCell ref="J26:J28"/>
    <mergeCell ref="M26:M28"/>
    <mergeCell ref="R26:R28"/>
    <mergeCell ref="K43:L43"/>
    <mergeCell ref="O43:P43"/>
    <mergeCell ref="K40:L40"/>
    <mergeCell ref="O40:P40"/>
    <mergeCell ref="K41:L41"/>
    <mergeCell ref="O41:P41"/>
    <mergeCell ref="K42:L42"/>
    <mergeCell ref="G34:G36"/>
    <mergeCell ref="J34:J36"/>
    <mergeCell ref="M34:M36"/>
    <mergeCell ref="R34:R36"/>
    <mergeCell ref="G30:G32"/>
    <mergeCell ref="J30:J32"/>
    <mergeCell ref="M30:M32"/>
    <mergeCell ref="R30:R32"/>
    <mergeCell ref="A39:B39"/>
    <mergeCell ref="D39:F39"/>
    <mergeCell ref="H39:I39"/>
    <mergeCell ref="K39:L39"/>
    <mergeCell ref="O39:P39"/>
    <mergeCell ref="G18:G20"/>
    <mergeCell ref="J18:J20"/>
    <mergeCell ref="M18:M20"/>
    <mergeCell ref="R18:R20"/>
    <mergeCell ref="G22:G24"/>
    <mergeCell ref="J22:J24"/>
    <mergeCell ref="M22:M24"/>
    <mergeCell ref="R22:R24"/>
    <mergeCell ref="A4:B4"/>
    <mergeCell ref="G6:G8"/>
    <mergeCell ref="J6:J8"/>
    <mergeCell ref="M6:M8"/>
    <mergeCell ref="R6:R8"/>
    <mergeCell ref="G10:G12"/>
    <mergeCell ref="J10:J12"/>
    <mergeCell ref="M10:M12"/>
    <mergeCell ref="R10:R12"/>
    <mergeCell ref="G14:G16"/>
    <mergeCell ref="J14:J16"/>
    <mergeCell ref="M14:M16"/>
    <mergeCell ref="R14:R16"/>
    <mergeCell ref="P2:Q2"/>
    <mergeCell ref="A3:B3"/>
    <mergeCell ref="C3:G3"/>
    <mergeCell ref="H3:M3"/>
    <mergeCell ref="N3:R3"/>
    <mergeCell ref="A2:B2"/>
    <mergeCell ref="I2:J2"/>
  </mergeCells>
  <conditionalFormatting sqref="A6 A10 A14 A18 A22 A26 A30 A34">
    <cfRule type="containsText" dxfId="39" priority="27" operator="containsText" text="Non-Holiday">
      <formula>NOT(ISERROR(SEARCH("Non-Holiday",A6)))</formula>
    </cfRule>
  </conditionalFormatting>
  <conditionalFormatting sqref="A6">
    <cfRule type="beginsWith" dxfId="38" priority="47" operator="beginsWith" text="C">
      <formula>LEFT(A6,LEN("C"))="C"</formula>
    </cfRule>
    <cfRule type="containsText" dxfId="37" priority="28" operator="containsText" text="Non-Holiday">
      <formula>NOT(ISERROR(SEARCH("Non-Holiday",A6)))</formula>
    </cfRule>
    <cfRule type="containsText" dxfId="36" priority="46" operator="containsText" text="Non-Core">
      <formula>NOT(ISERROR(SEARCH("Non-Core",A6)))</formula>
    </cfRule>
  </conditionalFormatting>
  <conditionalFormatting sqref="A8">
    <cfRule type="expression" dxfId="35" priority="18">
      <formula>$A$7="Preceptor-Partial"</formula>
    </cfRule>
  </conditionalFormatting>
  <conditionalFormatting sqref="A10">
    <cfRule type="containsText" dxfId="34" priority="44" operator="containsText" text="Non-Core">
      <formula>NOT(ISERROR(SEARCH("Non-Core",A10)))</formula>
    </cfRule>
    <cfRule type="beginsWith" dxfId="33" priority="45" operator="beginsWith" text="C">
      <formula>LEFT(A10,LEN("C"))="C"</formula>
    </cfRule>
  </conditionalFormatting>
  <conditionalFormatting sqref="A12">
    <cfRule type="expression" dxfId="32" priority="16">
      <formula>$A$11="Preceptor-Partial"</formula>
    </cfRule>
  </conditionalFormatting>
  <conditionalFormatting sqref="A14">
    <cfRule type="containsText" dxfId="31" priority="42" operator="containsText" text="Non-Core">
      <formula>NOT(ISERROR(SEARCH("Non-Core",A14)))</formula>
    </cfRule>
    <cfRule type="beginsWith" dxfId="30" priority="43" operator="beginsWith" text="C">
      <formula>LEFT(A14,LEN("C"))="C"</formula>
    </cfRule>
  </conditionalFormatting>
  <conditionalFormatting sqref="A16">
    <cfRule type="expression" dxfId="29" priority="15">
      <formula>$A$15="Preceptor-Partial"</formula>
    </cfRule>
  </conditionalFormatting>
  <conditionalFormatting sqref="A18">
    <cfRule type="containsText" dxfId="28" priority="40" operator="containsText" text="Non-Core">
      <formula>NOT(ISERROR(SEARCH("Non-Core",A18)))</formula>
    </cfRule>
    <cfRule type="beginsWith" dxfId="27" priority="41" operator="beginsWith" text="C">
      <formula>LEFT(A18,LEN("C"))="C"</formula>
    </cfRule>
  </conditionalFormatting>
  <conditionalFormatting sqref="A20">
    <cfRule type="expression" dxfId="26" priority="14">
      <formula>$A$19="Preceptor-Partial"</formula>
    </cfRule>
  </conditionalFormatting>
  <conditionalFormatting sqref="A22">
    <cfRule type="containsText" dxfId="25" priority="38" operator="containsText" text="Non-Core">
      <formula>NOT(ISERROR(SEARCH("Non-Core",A22)))</formula>
    </cfRule>
    <cfRule type="beginsWith" dxfId="24" priority="39" operator="beginsWith" text="C">
      <formula>LEFT(A22,LEN("C"))="C"</formula>
    </cfRule>
  </conditionalFormatting>
  <conditionalFormatting sqref="A24">
    <cfRule type="expression" dxfId="23" priority="13">
      <formula>$A$23="Preceptor-Partial"</formula>
    </cfRule>
  </conditionalFormatting>
  <conditionalFormatting sqref="A26">
    <cfRule type="beginsWith" dxfId="22" priority="37" operator="beginsWith" text="C">
      <formula>LEFT(A26,LEN("C"))="C"</formula>
    </cfRule>
    <cfRule type="containsText" dxfId="21" priority="36" operator="containsText" text="Non-Core">
      <formula>NOT(ISERROR(SEARCH("Non-Core",A26)))</formula>
    </cfRule>
  </conditionalFormatting>
  <conditionalFormatting sqref="A28">
    <cfRule type="expression" dxfId="20" priority="12">
      <formula>$A$27="Preceptor-Partial"</formula>
    </cfRule>
  </conditionalFormatting>
  <conditionalFormatting sqref="A30">
    <cfRule type="beginsWith" dxfId="19" priority="35" operator="beginsWith" text="C">
      <formula>LEFT(A30,LEN("C"))="C"</formula>
    </cfRule>
    <cfRule type="containsText" dxfId="18" priority="34" operator="containsText" text="Non-Core">
      <formula>NOT(ISERROR(SEARCH("Non-Core",A30)))</formula>
    </cfRule>
  </conditionalFormatting>
  <conditionalFormatting sqref="A32">
    <cfRule type="expression" dxfId="17" priority="11">
      <formula>$A$31="Preceptor-Partial"</formula>
    </cfRule>
  </conditionalFormatting>
  <conditionalFormatting sqref="A34">
    <cfRule type="beginsWith" dxfId="16" priority="33" operator="beginsWith" text="C">
      <formula>LEFT(A34,LEN("C"))="C"</formula>
    </cfRule>
    <cfRule type="containsText" dxfId="15" priority="32" operator="containsText" text="Non-Core">
      <formula>NOT(ISERROR(SEARCH("Non-Core",A34)))</formula>
    </cfRule>
  </conditionalFormatting>
  <conditionalFormatting sqref="A36">
    <cfRule type="expression" dxfId="14" priority="10">
      <formula>$A$35="Preceptor-Partial"</formula>
    </cfRule>
  </conditionalFormatting>
  <conditionalFormatting sqref="C8:D8 C12:D12 C16:D16 C20:D20 C24:D24 C28:D28 C32:D32 C36:D36">
    <cfRule type="cellIs" dxfId="13" priority="31" operator="equal">
      <formula>0</formula>
    </cfRule>
  </conditionalFormatting>
  <conditionalFormatting sqref="E8:F8 N8:Q8 E12:F12 N12:Q12 E16:F16 N16:Q16 E20:F20 N20:Q20 E24:F24 N24:Q24 E28:F28 N28:Q28 E32:F32 N32:Q32 E36:F36 N36:Q36">
    <cfRule type="cellIs" dxfId="12" priority="29" operator="equal">
      <formula>0</formula>
    </cfRule>
  </conditionalFormatting>
  <conditionalFormatting sqref="G39 J39">
    <cfRule type="expression" dxfId="11" priority="1">
      <formula>$C$39="Partial"</formula>
    </cfRule>
  </conditionalFormatting>
  <conditionalFormatting sqref="H8:I8 K8:L8 H12:I12 K12:L12 H16:I16 K16:L16 H20:I20 K20:L20 H24:I24 K24:L24 H28:I28 K28:L28 H32:I32 K32:L32 H36:I36 K36:L36">
    <cfRule type="cellIs" dxfId="10" priority="30" operator="equal">
      <formula>0</formula>
    </cfRule>
  </conditionalFormatting>
  <conditionalFormatting sqref="T5">
    <cfRule type="expression" dxfId="9" priority="8">
      <formula>$A$6="Non-Core Partial"</formula>
    </cfRule>
  </conditionalFormatting>
  <conditionalFormatting sqref="T9">
    <cfRule type="expression" dxfId="8" priority="7">
      <formula>$A$10="Non-Core Partial"</formula>
    </cfRule>
  </conditionalFormatting>
  <conditionalFormatting sqref="T13">
    <cfRule type="expression" dxfId="7" priority="9">
      <formula>$A$14="Non-Core Partial"</formula>
    </cfRule>
  </conditionalFormatting>
  <conditionalFormatting sqref="T17">
    <cfRule type="expression" dxfId="6" priority="6">
      <formula>$A$18="Non-Core Partial"</formula>
    </cfRule>
  </conditionalFormatting>
  <conditionalFormatting sqref="T21">
    <cfRule type="expression" dxfId="5" priority="5">
      <formula>$A$22="Non-Core Partial"</formula>
    </cfRule>
  </conditionalFormatting>
  <conditionalFormatting sqref="T25">
    <cfRule type="expression" dxfId="4" priority="4">
      <formula>$A$26="Non-Core Partial"</formula>
    </cfRule>
  </conditionalFormatting>
  <conditionalFormatting sqref="T29">
    <cfRule type="expression" dxfId="3" priority="3">
      <formula>$A$30="Non-Core Partial"</formula>
    </cfRule>
  </conditionalFormatting>
  <conditionalFormatting sqref="T33">
    <cfRule type="expression" dxfId="2" priority="2">
      <formula>$A$34="Non-Core Partial"</formula>
    </cfRule>
  </conditionalFormatting>
  <dataValidations count="6">
    <dataValidation type="decimal" operator="lessThanOrEqual" allowBlank="1" showInputMessage="1" showErrorMessage="1" error="Ends at 1900" sqref="C35:F35 N35:Q35 K35:L35 H35:I35" xr:uid="{CF7362BE-0DDF-4841-B1DB-5A6E119C31A6}">
      <formula1>1900</formula1>
    </dataValidation>
    <dataValidation type="list" allowBlank="1" showInputMessage="1" showErrorMessage="1" sqref="A35 A11 A15 A19 A23 A27 A31 A7" xr:uid="{F2C9621B-82E5-407B-BEEB-A78397B56FD9}">
      <formula1>"Preceptor, Preceptor-Partial,Light Duty"</formula1>
    </dataValidation>
    <dataValidation type="list" allowBlank="1" showInputMessage="1" showErrorMessage="1" sqref="N4:Q4" xr:uid="{C34BBB35-E6F5-44CB-832B-D3FBF12C6D07}">
      <formula1>"Accredited, Admin, Annual,Comp,FMLA-Accredited,FMLA-Admin,FMLA-Annual,FMLA-Comp,FMLA-PTO,FMLA-Sick,PPL,PTO, Sick, Wkr's Comp"</formula1>
    </dataValidation>
    <dataValidation type="list" allowBlank="1" showInputMessage="1" showErrorMessage="1" sqref="C39" xr:uid="{BDA288FF-DA57-447B-8098-95B84644417F}">
      <formula1>"All, Partial"</formula1>
    </dataValidation>
    <dataValidation type="list" allowBlank="1" showInputMessage="1" showErrorMessage="1" sqref="A6 A10 A14 A18 A22 A26 A30 A34" xr:uid="{053EE1E4-0E3F-4855-B77B-29E5AF3297DF}">
      <formula1>"Non-Holiday, Core, Non-Core, Non-Core Partial"</formula1>
    </dataValidation>
    <dataValidation type="list" allowBlank="1" showInputMessage="1" showErrorMessage="1" error="Invalid" sqref="R2" xr:uid="{79680A84-2696-478F-948D-DB759775E8D3}">
      <formula1>"36,48"</formula1>
    </dataValidation>
  </dataValidations>
  <pageMargins left="0.25" right="0.25" top="0.25" bottom="0" header="0" footer="0"/>
  <pageSetup scale="9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8AE7F-CAA5-4B09-98DE-0C3114B81D13}">
  <sheetPr codeName="Sheet3">
    <pageSetUpPr fitToPage="1"/>
  </sheetPr>
  <dimension ref="A1:AC64"/>
  <sheetViews>
    <sheetView topLeftCell="A5" zoomScale="80" zoomScaleNormal="80" workbookViewId="0">
      <selection activeCell="W9" sqref="W9"/>
    </sheetView>
  </sheetViews>
  <sheetFormatPr defaultRowHeight="13" x14ac:dyDescent="0.3"/>
  <cols>
    <col min="1" max="1" width="23.81640625" style="1" customWidth="1"/>
    <col min="2" max="2" width="8.36328125" style="1" customWidth="1"/>
    <col min="3" max="3" width="7.26953125" style="1" customWidth="1"/>
    <col min="4" max="4" width="7.90625" style="1" customWidth="1"/>
    <col min="5" max="5" width="8.26953125" style="1" customWidth="1"/>
    <col min="6" max="6" width="7.1796875" style="1" customWidth="1"/>
    <col min="7" max="7" width="8" style="1" customWidth="1"/>
    <col min="8" max="8" width="9.1796875" style="1" customWidth="1"/>
    <col min="9" max="9" width="8.08984375" style="1" customWidth="1"/>
    <col min="10" max="10" width="8.6328125" style="1" customWidth="1"/>
    <col min="11" max="11" width="8.81640625" style="1" customWidth="1"/>
    <col min="12" max="12" width="8" style="1" customWidth="1"/>
    <col min="13" max="13" width="7.36328125" style="1" customWidth="1"/>
    <col min="14" max="14" width="8.90625" style="1" customWidth="1"/>
    <col min="15" max="15" width="8.453125" style="1" customWidth="1"/>
    <col min="16" max="16" width="9.08984375" style="1" bestFit="1" customWidth="1"/>
    <col min="17" max="17" width="8.1796875" style="1" customWidth="1"/>
    <col min="18" max="18" width="8.08984375" style="1" customWidth="1"/>
    <col min="19" max="19" width="7.81640625" style="1" customWidth="1"/>
    <col min="20" max="20" width="7.36328125" style="1" customWidth="1"/>
    <col min="21" max="21" width="7" style="1" customWidth="1"/>
    <col min="22" max="22" width="7.81640625" style="1" customWidth="1"/>
    <col min="23" max="23" width="7" style="1" customWidth="1"/>
    <col min="24" max="24" width="7.36328125" style="1" customWidth="1"/>
    <col min="25" max="25" width="9.08984375" style="1" bestFit="1" customWidth="1"/>
    <col min="26" max="27" width="8.81640625" style="1" bestFit="1" customWidth="1"/>
    <col min="28" max="16384" width="8.7265625" style="1"/>
  </cols>
  <sheetData>
    <row r="1" spans="1:28" ht="12.5" customHeight="1" x14ac:dyDescent="0.3">
      <c r="A1" s="287" t="s">
        <v>14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</row>
    <row r="2" spans="1:28" ht="12.5" customHeight="1" x14ac:dyDescent="0.3">
      <c r="A2" s="287" t="s">
        <v>35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</row>
    <row r="3" spans="1:28" ht="10" customHeight="1" x14ac:dyDescent="0.3">
      <c r="D3" s="1" t="s">
        <v>0</v>
      </c>
      <c r="K3" s="1" t="s">
        <v>0</v>
      </c>
      <c r="L3" s="2"/>
    </row>
    <row r="4" spans="1:28" ht="27" customHeight="1" thickBot="1" x14ac:dyDescent="0.35">
      <c r="A4" s="3" t="s">
        <v>36</v>
      </c>
      <c r="B4" s="271"/>
      <c r="C4" s="271"/>
      <c r="D4" s="271"/>
      <c r="E4" s="271"/>
      <c r="F4" s="4" t="s">
        <v>64</v>
      </c>
      <c r="G4" s="5"/>
      <c r="H4" s="4" t="s">
        <v>66</v>
      </c>
      <c r="I4" s="6" t="s">
        <v>30</v>
      </c>
      <c r="J4" s="4" t="s">
        <v>28</v>
      </c>
      <c r="K4" s="7">
        <v>45072</v>
      </c>
      <c r="L4" s="8" t="s">
        <v>34</v>
      </c>
      <c r="M4" s="5"/>
      <c r="O4" s="9"/>
    </row>
    <row r="5" spans="1:28" s="12" customFormat="1" x14ac:dyDescent="0.3">
      <c r="A5" s="10" t="s">
        <v>46</v>
      </c>
      <c r="B5" s="274" t="s">
        <v>18</v>
      </c>
      <c r="C5" s="275"/>
      <c r="D5" s="276"/>
      <c r="E5" s="274" t="s">
        <v>4</v>
      </c>
      <c r="F5" s="275"/>
      <c r="G5" s="276"/>
      <c r="H5" s="274" t="s">
        <v>5</v>
      </c>
      <c r="I5" s="275"/>
      <c r="J5" s="276"/>
      <c r="K5" s="274" t="s">
        <v>6</v>
      </c>
      <c r="L5" s="275"/>
      <c r="M5" s="276"/>
      <c r="N5" s="274" t="s">
        <v>7</v>
      </c>
      <c r="O5" s="275"/>
      <c r="P5" s="276"/>
      <c r="Q5" s="274" t="s">
        <v>8</v>
      </c>
      <c r="R5" s="275"/>
      <c r="S5" s="276"/>
      <c r="T5" s="274" t="s">
        <v>9</v>
      </c>
      <c r="U5" s="275"/>
      <c r="V5" s="276"/>
      <c r="W5" s="274" t="s">
        <v>65</v>
      </c>
      <c r="X5" s="275"/>
      <c r="Y5" s="276"/>
      <c r="Z5" s="11" t="s">
        <v>51</v>
      </c>
      <c r="AA5" s="269" t="s">
        <v>47</v>
      </c>
      <c r="AB5" s="270"/>
    </row>
    <row r="6" spans="1:28" s="16" customFormat="1" x14ac:dyDescent="0.3">
      <c r="A6" s="13" t="s">
        <v>50</v>
      </c>
      <c r="B6" s="277" t="s">
        <v>32</v>
      </c>
      <c r="C6" s="278"/>
      <c r="D6" s="279"/>
      <c r="E6" s="277" t="s">
        <v>31</v>
      </c>
      <c r="F6" s="278"/>
      <c r="G6" s="279"/>
      <c r="H6" s="277" t="s">
        <v>31</v>
      </c>
      <c r="I6" s="278"/>
      <c r="J6" s="279"/>
      <c r="K6" s="277" t="s">
        <v>31</v>
      </c>
      <c r="L6" s="278"/>
      <c r="M6" s="279"/>
      <c r="N6" s="277" t="s">
        <v>31</v>
      </c>
      <c r="O6" s="278"/>
      <c r="P6" s="279"/>
      <c r="Q6" s="277" t="s">
        <v>31</v>
      </c>
      <c r="R6" s="278"/>
      <c r="S6" s="279"/>
      <c r="T6" s="277" t="s">
        <v>31</v>
      </c>
      <c r="U6" s="278"/>
      <c r="V6" s="279"/>
      <c r="W6" s="277" t="s">
        <v>31</v>
      </c>
      <c r="X6" s="278"/>
      <c r="Y6" s="279"/>
      <c r="Z6" s="14"/>
      <c r="AA6" s="15" t="s">
        <v>53</v>
      </c>
    </row>
    <row r="7" spans="1:28" x14ac:dyDescent="0.3">
      <c r="A7" s="13" t="s">
        <v>37</v>
      </c>
      <c r="B7" s="277"/>
      <c r="C7" s="278"/>
      <c r="D7" s="279"/>
      <c r="E7" s="277"/>
      <c r="F7" s="278"/>
      <c r="G7" s="279"/>
      <c r="H7" s="277"/>
      <c r="I7" s="278"/>
      <c r="J7" s="279"/>
      <c r="K7" s="277"/>
      <c r="L7" s="278"/>
      <c r="M7" s="279"/>
      <c r="N7" s="277"/>
      <c r="O7" s="278"/>
      <c r="P7" s="279"/>
      <c r="Q7" s="277"/>
      <c r="R7" s="278"/>
      <c r="S7" s="279"/>
      <c r="T7" s="277"/>
      <c r="U7" s="278"/>
      <c r="V7" s="279"/>
      <c r="W7" s="277"/>
      <c r="X7" s="278"/>
      <c r="Y7" s="279"/>
      <c r="Z7" s="17"/>
      <c r="AA7" s="18" t="s">
        <v>54</v>
      </c>
    </row>
    <row r="8" spans="1:28" x14ac:dyDescent="0.3">
      <c r="A8" s="19"/>
      <c r="B8" s="20" t="s">
        <v>39</v>
      </c>
      <c r="C8" s="272" t="s">
        <v>40</v>
      </c>
      <c r="D8" s="273"/>
      <c r="E8" s="20" t="s">
        <v>39</v>
      </c>
      <c r="F8" s="272" t="s">
        <v>40</v>
      </c>
      <c r="G8" s="273"/>
      <c r="H8" s="20" t="s">
        <v>39</v>
      </c>
      <c r="I8" s="272" t="s">
        <v>40</v>
      </c>
      <c r="J8" s="273"/>
      <c r="K8" s="20" t="s">
        <v>39</v>
      </c>
      <c r="L8" s="272" t="s">
        <v>40</v>
      </c>
      <c r="M8" s="273"/>
      <c r="N8" s="20" t="s">
        <v>39</v>
      </c>
      <c r="O8" s="272" t="s">
        <v>40</v>
      </c>
      <c r="P8" s="273"/>
      <c r="Q8" s="20" t="s">
        <v>39</v>
      </c>
      <c r="R8" s="272" t="s">
        <v>40</v>
      </c>
      <c r="S8" s="273"/>
      <c r="T8" s="20" t="s">
        <v>39</v>
      </c>
      <c r="U8" s="272" t="s">
        <v>40</v>
      </c>
      <c r="V8" s="273"/>
      <c r="W8" s="20" t="s">
        <v>39</v>
      </c>
      <c r="X8" s="272" t="s">
        <v>40</v>
      </c>
      <c r="Y8" s="273"/>
      <c r="Z8" s="21"/>
      <c r="AA8" s="18" t="s">
        <v>55</v>
      </c>
    </row>
    <row r="9" spans="1:28" s="16" customFormat="1" x14ac:dyDescent="0.3">
      <c r="A9" s="13" t="s">
        <v>42</v>
      </c>
      <c r="B9" s="22">
        <f>IF(K4=L3," ",K4-7)</f>
        <v>45065</v>
      </c>
      <c r="C9" s="22">
        <f>B9</f>
        <v>45065</v>
      </c>
      <c r="D9" s="23">
        <f>B9+1</f>
        <v>45066</v>
      </c>
      <c r="E9" s="22">
        <f>B9+1</f>
        <v>45066</v>
      </c>
      <c r="F9" s="22">
        <f>E9</f>
        <v>45066</v>
      </c>
      <c r="G9" s="23">
        <f>E9+1</f>
        <v>45067</v>
      </c>
      <c r="H9" s="22">
        <f>E9+1</f>
        <v>45067</v>
      </c>
      <c r="I9" s="22">
        <f>H9</f>
        <v>45067</v>
      </c>
      <c r="J9" s="23">
        <f>H9+1</f>
        <v>45068</v>
      </c>
      <c r="K9" s="22">
        <f>H9+1</f>
        <v>45068</v>
      </c>
      <c r="L9" s="22">
        <f>K9</f>
        <v>45068</v>
      </c>
      <c r="M9" s="23">
        <f>K9+1</f>
        <v>45069</v>
      </c>
      <c r="N9" s="22">
        <f>K9+1</f>
        <v>45069</v>
      </c>
      <c r="O9" s="22">
        <f>N9</f>
        <v>45069</v>
      </c>
      <c r="P9" s="23">
        <f>N9+1</f>
        <v>45070</v>
      </c>
      <c r="Q9" s="22">
        <f>N9+1</f>
        <v>45070</v>
      </c>
      <c r="R9" s="22">
        <f>Q9</f>
        <v>45070</v>
      </c>
      <c r="S9" s="23">
        <f>Q9+1</f>
        <v>45071</v>
      </c>
      <c r="T9" s="22">
        <f>Q9+1</f>
        <v>45071</v>
      </c>
      <c r="U9" s="22">
        <f>T9</f>
        <v>45071</v>
      </c>
      <c r="V9" s="23">
        <f>T9+1</f>
        <v>45072</v>
      </c>
      <c r="W9" s="22">
        <f>T9+1</f>
        <v>45072</v>
      </c>
      <c r="X9" s="22">
        <f>W9</f>
        <v>45072</v>
      </c>
      <c r="Y9" s="23">
        <f>W9+1</f>
        <v>45073</v>
      </c>
      <c r="Z9" s="14"/>
      <c r="AA9" s="15" t="s">
        <v>56</v>
      </c>
    </row>
    <row r="10" spans="1:28" s="16" customFormat="1" x14ac:dyDescent="0.3">
      <c r="A10" s="24" t="s">
        <v>62</v>
      </c>
      <c r="B10" s="25"/>
      <c r="C10" s="26"/>
      <c r="D10" s="27"/>
      <c r="E10" s="25"/>
      <c r="F10" s="26"/>
      <c r="G10" s="27"/>
      <c r="H10" s="25"/>
      <c r="I10" s="26"/>
      <c r="J10" s="27"/>
      <c r="K10" s="25"/>
      <c r="L10" s="26"/>
      <c r="M10" s="27"/>
      <c r="N10" s="25"/>
      <c r="O10" s="26"/>
      <c r="P10" s="27"/>
      <c r="Q10" s="25"/>
      <c r="R10" s="26"/>
      <c r="S10" s="27"/>
      <c r="T10" s="25"/>
      <c r="U10" s="26"/>
      <c r="V10" s="27"/>
      <c r="W10" s="25"/>
      <c r="X10" s="26"/>
      <c r="Y10" s="27"/>
      <c r="Z10" s="28"/>
      <c r="AA10" s="15"/>
    </row>
    <row r="11" spans="1:28" x14ac:dyDescent="0.3">
      <c r="A11" s="29" t="s">
        <v>63</v>
      </c>
      <c r="B11" s="30">
        <v>700</v>
      </c>
      <c r="C11" s="31"/>
      <c r="D11" s="32">
        <v>700</v>
      </c>
      <c r="E11" s="30">
        <v>700</v>
      </c>
      <c r="F11" s="31"/>
      <c r="G11" s="32">
        <v>700</v>
      </c>
      <c r="H11" s="30">
        <v>700</v>
      </c>
      <c r="I11" s="31"/>
      <c r="J11" s="32">
        <v>700</v>
      </c>
      <c r="K11" s="30">
        <v>700</v>
      </c>
      <c r="L11" s="31"/>
      <c r="M11" s="32">
        <v>700</v>
      </c>
      <c r="N11" s="30">
        <v>700</v>
      </c>
      <c r="O11" s="31"/>
      <c r="P11" s="32">
        <v>700</v>
      </c>
      <c r="Q11" s="30">
        <v>700</v>
      </c>
      <c r="R11" s="31"/>
      <c r="S11" s="32">
        <v>700</v>
      </c>
      <c r="T11" s="30">
        <v>700</v>
      </c>
      <c r="U11" s="31"/>
      <c r="V11" s="32">
        <v>700</v>
      </c>
      <c r="W11" s="30">
        <v>700</v>
      </c>
      <c r="X11" s="31"/>
      <c r="Y11" s="32">
        <v>700</v>
      </c>
      <c r="Z11" s="33"/>
      <c r="AA11" s="18" t="s">
        <v>57</v>
      </c>
    </row>
    <row r="12" spans="1:28" x14ac:dyDescent="0.3">
      <c r="A12" s="29" t="s">
        <v>63</v>
      </c>
      <c r="B12" s="34"/>
      <c r="C12" s="34"/>
      <c r="D12" s="35"/>
      <c r="E12" s="34"/>
      <c r="F12" s="34"/>
      <c r="G12" s="35"/>
      <c r="H12" s="34"/>
      <c r="I12" s="34"/>
      <c r="J12" s="35"/>
      <c r="K12" s="34"/>
      <c r="L12" s="34"/>
      <c r="M12" s="35"/>
      <c r="N12" s="34"/>
      <c r="O12" s="34"/>
      <c r="P12" s="35"/>
      <c r="Q12" s="34"/>
      <c r="R12" s="34"/>
      <c r="S12" s="35"/>
      <c r="T12" s="34"/>
      <c r="U12" s="34"/>
      <c r="V12" s="35"/>
      <c r="W12" s="34"/>
      <c r="X12" s="34"/>
      <c r="Y12" s="35"/>
      <c r="Z12" s="33"/>
      <c r="AA12" s="18" t="s">
        <v>52</v>
      </c>
    </row>
    <row r="13" spans="1:28" x14ac:dyDescent="0.3">
      <c r="A13" s="29" t="s">
        <v>41</v>
      </c>
      <c r="B13" s="34"/>
      <c r="C13" s="34"/>
      <c r="D13" s="36"/>
      <c r="E13" s="34"/>
      <c r="F13" s="34"/>
      <c r="G13" s="36"/>
      <c r="H13" s="34"/>
      <c r="I13" s="34"/>
      <c r="J13" s="36"/>
      <c r="K13" s="34"/>
      <c r="L13" s="34"/>
      <c r="M13" s="36"/>
      <c r="N13" s="34"/>
      <c r="O13" s="34"/>
      <c r="P13" s="36"/>
      <c r="Q13" s="34"/>
      <c r="R13" s="34"/>
      <c r="S13" s="36"/>
      <c r="T13" s="34"/>
      <c r="U13" s="34"/>
      <c r="V13" s="36"/>
      <c r="W13" s="34"/>
      <c r="X13" s="34"/>
      <c r="Y13" s="36"/>
      <c r="Z13" s="33"/>
      <c r="AA13" s="18" t="s">
        <v>58</v>
      </c>
    </row>
    <row r="14" spans="1:28" ht="15.5" customHeight="1" thickBot="1" x14ac:dyDescent="0.35">
      <c r="A14" s="37" t="s">
        <v>61</v>
      </c>
      <c r="B14" s="38"/>
      <c r="C14" s="38"/>
      <c r="D14" s="36"/>
      <c r="E14" s="38"/>
      <c r="F14" s="38"/>
      <c r="G14" s="36"/>
      <c r="H14" s="38"/>
      <c r="I14" s="38"/>
      <c r="J14" s="36"/>
      <c r="K14" s="38"/>
      <c r="L14" s="38"/>
      <c r="M14" s="36"/>
      <c r="N14" s="38"/>
      <c r="O14" s="38"/>
      <c r="P14" s="36"/>
      <c r="Q14" s="38"/>
      <c r="R14" s="38"/>
      <c r="S14" s="36"/>
      <c r="T14" s="38"/>
      <c r="U14" s="38"/>
      <c r="V14" s="36"/>
      <c r="W14" s="38"/>
      <c r="X14" s="38"/>
      <c r="Y14" s="36"/>
      <c r="Z14" s="39"/>
      <c r="AA14" s="18" t="s">
        <v>59</v>
      </c>
    </row>
    <row r="15" spans="1:28" s="16" customFormat="1" ht="13.5" thickBot="1" x14ac:dyDescent="0.35">
      <c r="A15" s="40" t="s">
        <v>1</v>
      </c>
      <c r="B15" s="286" t="e" cm="1">
        <f t="array" aca="1" ref="B15" ca="1">hours2(B11)+hours2(B12)+hours2(B13)+hours2(B14)</f>
        <v>#NAME?</v>
      </c>
      <c r="C15" s="286"/>
      <c r="D15" s="286"/>
      <c r="E15" s="286" t="e" cm="1">
        <f t="array" aca="1" ref="E15" ca="1">hours2(E11)+hours2(E12)+hours2(E13)+hours2(E14)</f>
        <v>#NAME?</v>
      </c>
      <c r="F15" s="286"/>
      <c r="G15" s="286"/>
      <c r="H15" s="286" t="e" cm="1">
        <f t="array" aca="1" ref="H15" ca="1">hours2(H11)+hours2(H12)+hours2(H13)+hours2(H14)</f>
        <v>#NAME?</v>
      </c>
      <c r="I15" s="286"/>
      <c r="J15" s="286"/>
      <c r="K15" s="286" t="e" cm="1">
        <f t="array" aca="1" ref="K15" ca="1">hours2(K11)+hours2(K12)+hours2(K13)+hours2(K14)</f>
        <v>#NAME?</v>
      </c>
      <c r="L15" s="286"/>
      <c r="M15" s="286"/>
      <c r="N15" s="286" t="e" cm="1">
        <f t="array" aca="1" ref="N15" ca="1">hours2(N11)+hours2(N12)+hours2(N13)+hours2(N14)</f>
        <v>#NAME?</v>
      </c>
      <c r="O15" s="286"/>
      <c r="P15" s="286"/>
      <c r="Q15" s="286" t="e" cm="1">
        <f t="array" aca="1" ref="Q15" ca="1">hours2(Q11)+hours2(Q12)+hours2(Q13)+hours2(Q14)</f>
        <v>#NAME?</v>
      </c>
      <c r="R15" s="286"/>
      <c r="S15" s="286"/>
      <c r="T15" s="286" t="e" cm="1">
        <f t="array" aca="1" ref="T15" ca="1">hours2(T11)+hours2(T12)+hours2(T13)+hours2(T14)</f>
        <v>#NAME?</v>
      </c>
      <c r="U15" s="286"/>
      <c r="V15" s="286"/>
      <c r="W15" s="286" t="e" cm="1">
        <f t="array" aca="1" ref="W15" ca="1">hours2(W11)+hours2(W12)+hours2(W13)+hours2(W14)</f>
        <v>#NAME?</v>
      </c>
      <c r="X15" s="286"/>
      <c r="Y15" s="286"/>
      <c r="Z15" s="41" t="e">
        <f ca="1">SUM(B15:Y15)</f>
        <v>#NAME?</v>
      </c>
      <c r="AA15" s="15" t="s">
        <v>60</v>
      </c>
    </row>
    <row r="16" spans="1:28" x14ac:dyDescent="0.3">
      <c r="A16" s="42" t="s">
        <v>45</v>
      </c>
      <c r="B16" s="43"/>
      <c r="C16" s="43"/>
      <c r="D16" s="44"/>
      <c r="E16" s="43"/>
      <c r="F16" s="43"/>
      <c r="G16" s="44"/>
      <c r="H16" s="43"/>
      <c r="I16" s="43"/>
      <c r="J16" s="44"/>
      <c r="K16" s="43"/>
      <c r="L16" s="43"/>
      <c r="M16" s="44"/>
      <c r="N16" s="43"/>
      <c r="O16" s="43"/>
      <c r="P16" s="44"/>
      <c r="Q16" s="43"/>
      <c r="R16" s="43"/>
      <c r="S16" s="44"/>
      <c r="T16" s="43"/>
      <c r="U16" s="43"/>
      <c r="V16" s="44"/>
      <c r="W16" s="43"/>
      <c r="X16" s="43"/>
      <c r="Y16" s="44"/>
      <c r="Z16" s="45"/>
      <c r="AA16" s="18"/>
    </row>
    <row r="17" spans="1:29" x14ac:dyDescent="0.3">
      <c r="A17" s="29" t="s">
        <v>43</v>
      </c>
      <c r="B17" s="46"/>
      <c r="C17" s="46"/>
      <c r="D17" s="47"/>
      <c r="E17" s="46"/>
      <c r="F17" s="46"/>
      <c r="G17" s="47"/>
      <c r="H17" s="46"/>
      <c r="I17" s="46"/>
      <c r="J17" s="47"/>
      <c r="K17" s="46"/>
      <c r="L17" s="46"/>
      <c r="M17" s="47"/>
      <c r="N17" s="46"/>
      <c r="O17" s="46"/>
      <c r="P17" s="47"/>
      <c r="Q17" s="46"/>
      <c r="R17" s="46"/>
      <c r="S17" s="47"/>
      <c r="T17" s="46"/>
      <c r="U17" s="46"/>
      <c r="V17" s="47"/>
      <c r="W17" s="46"/>
      <c r="X17" s="46"/>
      <c r="Y17" s="47"/>
      <c r="Z17" s="33" t="s">
        <v>0</v>
      </c>
      <c r="AA17" s="18"/>
    </row>
    <row r="18" spans="1:29" x14ac:dyDescent="0.3">
      <c r="A18" s="29" t="s">
        <v>43</v>
      </c>
      <c r="B18" s="46"/>
      <c r="C18" s="46"/>
      <c r="D18" s="47"/>
      <c r="E18" s="46"/>
      <c r="F18" s="46"/>
      <c r="G18" s="47"/>
      <c r="H18" s="46"/>
      <c r="I18" s="46"/>
      <c r="J18" s="47"/>
      <c r="K18" s="46"/>
      <c r="L18" s="46"/>
      <c r="M18" s="47"/>
      <c r="N18" s="46"/>
      <c r="O18" s="46"/>
      <c r="P18" s="47"/>
      <c r="Q18" s="46"/>
      <c r="R18" s="46"/>
      <c r="S18" s="47"/>
      <c r="T18" s="46"/>
      <c r="U18" s="46"/>
      <c r="V18" s="47"/>
      <c r="W18" s="46"/>
      <c r="X18" s="46"/>
      <c r="Y18" s="47"/>
      <c r="Z18" s="48"/>
      <c r="AA18" s="18"/>
    </row>
    <row r="19" spans="1:29" x14ac:dyDescent="0.3">
      <c r="A19" s="49" t="s">
        <v>33</v>
      </c>
      <c r="B19" s="280" t="e" cm="1">
        <f t="array" aca="1" ref="B19" ca="1">hours2(B17)+hours2(B18)</f>
        <v>#NAME?</v>
      </c>
      <c r="C19" s="281"/>
      <c r="D19" s="282"/>
      <c r="E19" s="280" t="e" cm="1">
        <f t="array" aca="1" ref="E19" ca="1">hours2(E17)+hours2(E18)</f>
        <v>#NAME?</v>
      </c>
      <c r="F19" s="281"/>
      <c r="G19" s="282"/>
      <c r="H19" s="280" t="e" cm="1">
        <f t="array" aca="1" ref="H19" ca="1">hours2(H17)+hours2(H18)</f>
        <v>#NAME?</v>
      </c>
      <c r="I19" s="281"/>
      <c r="J19" s="282"/>
      <c r="K19" s="280" t="e" cm="1">
        <f t="array" aca="1" ref="K19" ca="1">hours2(K17)+hours2(K18)</f>
        <v>#NAME?</v>
      </c>
      <c r="L19" s="281"/>
      <c r="M19" s="282"/>
      <c r="N19" s="280" t="e" cm="1">
        <f t="array" aca="1" ref="N19" ca="1">hours2(N17)+hours2(N18)</f>
        <v>#NAME?</v>
      </c>
      <c r="O19" s="281"/>
      <c r="P19" s="282"/>
      <c r="Q19" s="280" t="e" cm="1">
        <f t="array" aca="1" ref="Q19" ca="1">hours2(Q17)+hours2(Q18)</f>
        <v>#NAME?</v>
      </c>
      <c r="R19" s="281"/>
      <c r="S19" s="282"/>
      <c r="T19" s="280" t="e" cm="1">
        <f t="array" aca="1" ref="T19" ca="1">hours2(T17)+hours2(T18)</f>
        <v>#NAME?</v>
      </c>
      <c r="U19" s="281"/>
      <c r="V19" s="282"/>
      <c r="W19" s="280" t="e" cm="1">
        <f t="array" aca="1" ref="W19" ca="1">hours2(W17)+hours2(W18)</f>
        <v>#NAME?</v>
      </c>
      <c r="X19" s="281"/>
      <c r="Y19" s="282"/>
      <c r="Z19" s="50"/>
      <c r="AA19" s="18"/>
    </row>
    <row r="20" spans="1:29" x14ac:dyDescent="0.3">
      <c r="A20" s="51" t="s">
        <v>44</v>
      </c>
      <c r="B20" s="52"/>
      <c r="C20" s="52"/>
      <c r="D20" s="53"/>
      <c r="E20" s="52"/>
      <c r="F20" s="52"/>
      <c r="G20" s="53"/>
      <c r="H20" s="52"/>
      <c r="I20" s="52"/>
      <c r="J20" s="53"/>
      <c r="K20" s="52"/>
      <c r="L20" s="52"/>
      <c r="M20" s="53"/>
      <c r="N20" s="52"/>
      <c r="O20" s="52"/>
      <c r="P20" s="53"/>
      <c r="Q20" s="52"/>
      <c r="R20" s="52"/>
      <c r="S20" s="53"/>
      <c r="T20" s="52"/>
      <c r="U20" s="52"/>
      <c r="V20" s="53"/>
      <c r="W20" s="52"/>
      <c r="X20" s="52"/>
      <c r="Y20" s="53"/>
      <c r="Z20" s="54"/>
      <c r="AA20" s="18"/>
    </row>
    <row r="21" spans="1:29" x14ac:dyDescent="0.3">
      <c r="A21" s="51" t="s">
        <v>44</v>
      </c>
      <c r="B21" s="46"/>
      <c r="C21" s="46"/>
      <c r="D21" s="47"/>
      <c r="E21" s="46"/>
      <c r="F21" s="46"/>
      <c r="G21" s="47"/>
      <c r="H21" s="46"/>
      <c r="I21" s="46"/>
      <c r="J21" s="47"/>
      <c r="K21" s="46"/>
      <c r="L21" s="46"/>
      <c r="M21" s="47"/>
      <c r="N21" s="46"/>
      <c r="O21" s="46"/>
      <c r="P21" s="47"/>
      <c r="Q21" s="46"/>
      <c r="R21" s="46"/>
      <c r="S21" s="47"/>
      <c r="T21" s="46"/>
      <c r="U21" s="46"/>
      <c r="V21" s="47"/>
      <c r="W21" s="46"/>
      <c r="X21" s="46"/>
      <c r="Y21" s="47"/>
      <c r="Z21" s="54"/>
      <c r="AA21" s="18"/>
    </row>
    <row r="22" spans="1:29" ht="13.5" thickBot="1" x14ac:dyDescent="0.35">
      <c r="A22" s="55" t="s">
        <v>1</v>
      </c>
      <c r="B22" s="283" t="e" cm="1">
        <f t="array" aca="1" ref="B22" ca="1">hours2(B20)+hours2(B21)</f>
        <v>#NAME?</v>
      </c>
      <c r="C22" s="284"/>
      <c r="D22" s="285"/>
      <c r="E22" s="283" t="e" cm="1">
        <f t="array" aca="1" ref="E22" ca="1">hours2(E20)+hours2(E21)</f>
        <v>#NAME?</v>
      </c>
      <c r="F22" s="284"/>
      <c r="G22" s="285"/>
      <c r="H22" s="283" t="e" cm="1">
        <f t="array" aca="1" ref="H22" ca="1">hours2(H20)+hours2(H21)</f>
        <v>#NAME?</v>
      </c>
      <c r="I22" s="284"/>
      <c r="J22" s="285"/>
      <c r="K22" s="283" t="e" cm="1">
        <f t="array" aca="1" ref="K22" ca="1">hours2(K20)+hours2(K21)</f>
        <v>#NAME?</v>
      </c>
      <c r="L22" s="284"/>
      <c r="M22" s="285"/>
      <c r="N22" s="283" t="e" cm="1">
        <f t="array" aca="1" ref="N22" ca="1">hours2(N20)+hours2(N21)</f>
        <v>#NAME?</v>
      </c>
      <c r="O22" s="284"/>
      <c r="P22" s="285"/>
      <c r="Q22" s="283" t="e" cm="1">
        <f t="array" aca="1" ref="Q22" ca="1">hours2(Q20)+hours2(Q21)</f>
        <v>#NAME?</v>
      </c>
      <c r="R22" s="284"/>
      <c r="S22" s="285"/>
      <c r="T22" s="283" t="e" cm="1">
        <f t="array" aca="1" ref="T22" ca="1">hours2(T20)+hours2(T21)</f>
        <v>#NAME?</v>
      </c>
      <c r="U22" s="284"/>
      <c r="V22" s="285"/>
      <c r="W22" s="283" t="e" cm="1">
        <f t="array" aca="1" ref="W22" ca="1">hours2(W20)+hours2(W21)</f>
        <v>#NAME?</v>
      </c>
      <c r="X22" s="284"/>
      <c r="Y22" s="285"/>
      <c r="Z22" s="56"/>
      <c r="AA22" s="18"/>
    </row>
    <row r="23" spans="1:29" ht="13.5" thickBot="1" x14ac:dyDescent="0.35">
      <c r="A23" s="42" t="s">
        <v>48</v>
      </c>
      <c r="B23" s="57"/>
      <c r="C23" s="57"/>
      <c r="D23" s="58"/>
      <c r="E23" s="57"/>
      <c r="F23" s="57"/>
      <c r="G23" s="58"/>
      <c r="H23" s="57"/>
      <c r="I23" s="57"/>
      <c r="J23" s="58"/>
      <c r="K23" s="57"/>
      <c r="L23" s="57"/>
      <c r="M23" s="58"/>
      <c r="N23" s="57"/>
      <c r="O23" s="57"/>
      <c r="P23" s="58"/>
      <c r="Q23" s="57"/>
      <c r="R23" s="57"/>
      <c r="S23" s="58"/>
      <c r="T23" s="57"/>
      <c r="U23" s="57"/>
      <c r="V23" s="58"/>
      <c r="W23" s="57"/>
      <c r="X23" s="57"/>
      <c r="Y23" s="58"/>
      <c r="Z23" s="59"/>
      <c r="AA23" s="18"/>
    </row>
    <row r="24" spans="1:29" x14ac:dyDescent="0.3">
      <c r="A24" s="60"/>
      <c r="B24" s="61"/>
      <c r="C24" s="61"/>
      <c r="D24" s="62"/>
      <c r="E24" s="61"/>
      <c r="F24" s="61"/>
      <c r="G24" s="62"/>
      <c r="H24" s="61"/>
      <c r="I24" s="61"/>
      <c r="J24" s="62"/>
      <c r="K24" s="61"/>
      <c r="L24" s="61"/>
      <c r="M24" s="62"/>
      <c r="N24" s="61"/>
      <c r="O24" s="61"/>
      <c r="P24" s="62"/>
      <c r="Q24" s="61"/>
      <c r="R24" s="61"/>
      <c r="S24" s="62"/>
      <c r="T24" s="61"/>
      <c r="U24" s="61"/>
      <c r="V24" s="62"/>
      <c r="W24" s="61"/>
      <c r="X24" s="61"/>
      <c r="Y24" s="62"/>
      <c r="Z24" s="63"/>
      <c r="AA24" s="18" t="e">
        <f>VLOOKUP(A24,#REF!,3,FALSE)</f>
        <v>#REF!</v>
      </c>
      <c r="AC24" s="64"/>
    </row>
    <row r="25" spans="1:29" x14ac:dyDescent="0.3">
      <c r="A25" s="65"/>
      <c r="B25" s="46"/>
      <c r="C25" s="46"/>
      <c r="D25" s="47"/>
      <c r="E25" s="46"/>
      <c r="F25" s="46"/>
      <c r="G25" s="47"/>
      <c r="H25" s="46"/>
      <c r="I25" s="46"/>
      <c r="J25" s="47"/>
      <c r="K25" s="46"/>
      <c r="L25" s="46"/>
      <c r="M25" s="47"/>
      <c r="N25" s="46"/>
      <c r="O25" s="46"/>
      <c r="P25" s="47"/>
      <c r="Q25" s="46"/>
      <c r="R25" s="46"/>
      <c r="S25" s="47"/>
      <c r="T25" s="46"/>
      <c r="U25" s="46"/>
      <c r="V25" s="47"/>
      <c r="W25" s="46"/>
      <c r="X25" s="46"/>
      <c r="Y25" s="47"/>
      <c r="Z25" s="66"/>
      <c r="AA25" s="18" t="e">
        <f>VLOOKUP(A25,#REF!,3,FALSE)</f>
        <v>#REF!</v>
      </c>
      <c r="AC25" s="64"/>
    </row>
    <row r="26" spans="1:29" x14ac:dyDescent="0.3">
      <c r="A26" s="65"/>
      <c r="B26" s="46"/>
      <c r="C26" s="46"/>
      <c r="D26" s="47"/>
      <c r="E26" s="46"/>
      <c r="F26" s="46"/>
      <c r="G26" s="47"/>
      <c r="H26" s="46"/>
      <c r="I26" s="46"/>
      <c r="J26" s="47"/>
      <c r="K26" s="46"/>
      <c r="L26" s="46"/>
      <c r="M26" s="47"/>
      <c r="N26" s="46"/>
      <c r="O26" s="46"/>
      <c r="P26" s="47"/>
      <c r="Q26" s="46"/>
      <c r="R26" s="46"/>
      <c r="S26" s="47"/>
      <c r="T26" s="46"/>
      <c r="U26" s="46"/>
      <c r="V26" s="47"/>
      <c r="W26" s="46"/>
      <c r="X26" s="46"/>
      <c r="Y26" s="47"/>
      <c r="Z26" s="66"/>
      <c r="AA26" s="18" t="e">
        <f>VLOOKUP(A26,#REF!,3,FALSE)</f>
        <v>#REF!</v>
      </c>
    </row>
    <row r="27" spans="1:29" ht="13.5" thickBot="1" x14ac:dyDescent="0.35">
      <c r="A27" s="67"/>
      <c r="B27" s="68"/>
      <c r="C27" s="68"/>
      <c r="D27" s="47"/>
      <c r="E27" s="68"/>
      <c r="F27" s="68"/>
      <c r="G27" s="47"/>
      <c r="H27" s="68"/>
      <c r="I27" s="68"/>
      <c r="J27" s="47"/>
      <c r="K27" s="68"/>
      <c r="L27" s="68"/>
      <c r="M27" s="47"/>
      <c r="N27" s="68"/>
      <c r="O27" s="68"/>
      <c r="P27" s="47"/>
      <c r="Q27" s="68"/>
      <c r="R27" s="68"/>
      <c r="S27" s="47"/>
      <c r="T27" s="68"/>
      <c r="U27" s="68"/>
      <c r="V27" s="47"/>
      <c r="W27" s="68"/>
      <c r="X27" s="68"/>
      <c r="Y27" s="47"/>
      <c r="Z27" s="66"/>
      <c r="AA27" s="18" t="e">
        <f>VLOOKUP(A27,#REF!,3,FALSE)</f>
        <v>#REF!</v>
      </c>
    </row>
    <row r="28" spans="1:29" ht="13.5" thickBot="1" x14ac:dyDescent="0.35">
      <c r="A28" s="69" t="s">
        <v>49</v>
      </c>
      <c r="B28" s="283" t="e" cm="1">
        <f t="array" aca="1" ref="B28" ca="1">hours2(B24)+hours2(B25)+hours2(B26)+hours2(B27)</f>
        <v>#NAME?</v>
      </c>
      <c r="C28" s="284"/>
      <c r="D28" s="285"/>
      <c r="E28" s="283" t="e" cm="1">
        <f t="array" aca="1" ref="E28" ca="1">hours2(E24)+hours2(E25)+hours2(E26)+hours2(E27)</f>
        <v>#NAME?</v>
      </c>
      <c r="F28" s="284"/>
      <c r="G28" s="285"/>
      <c r="H28" s="283" t="e" cm="1">
        <f t="array" aca="1" ref="H28" ca="1">hours2(H24)+hours2(H25)+hours2(H26)+hours2(H27)</f>
        <v>#NAME?</v>
      </c>
      <c r="I28" s="284"/>
      <c r="J28" s="285"/>
      <c r="K28" s="283" t="e" cm="1">
        <f t="array" aca="1" ref="K28" ca="1">hours2(K24)+hours2(K25)+hours2(K26)+hours2(K27)</f>
        <v>#NAME?</v>
      </c>
      <c r="L28" s="284"/>
      <c r="M28" s="285"/>
      <c r="N28" s="283" t="e" cm="1">
        <f t="array" aca="1" ref="N28" ca="1">hours2(N24)+hours2(N25)+hours2(N26)+hours2(N27)</f>
        <v>#NAME?</v>
      </c>
      <c r="O28" s="284"/>
      <c r="P28" s="285"/>
      <c r="Q28" s="283" t="e" cm="1">
        <f t="array" aca="1" ref="Q28" ca="1">hours2(Q24)+hours2(Q25)+hours2(Q26)+hours2(Q27)</f>
        <v>#NAME?</v>
      </c>
      <c r="R28" s="284"/>
      <c r="S28" s="285"/>
      <c r="T28" s="283" t="e" cm="1">
        <f t="array" aca="1" ref="T28" ca="1">hours2(T24)+hours2(T25)+hours2(T26)+hours2(T27)</f>
        <v>#NAME?</v>
      </c>
      <c r="U28" s="284"/>
      <c r="V28" s="285"/>
      <c r="W28" s="283" t="e" cm="1">
        <f t="array" aca="1" ref="W28" ca="1">hours2(W24)+hours2(W25)+hours2(W26)+hours2(W27)</f>
        <v>#NAME?</v>
      </c>
      <c r="X28" s="284"/>
      <c r="Y28" s="285"/>
      <c r="Z28" s="70">
        <f>SUM(Z24:Z27)</f>
        <v>0</v>
      </c>
      <c r="AA28" s="18"/>
    </row>
    <row r="29" spans="1:29" ht="10" customHeight="1" x14ac:dyDescent="0.3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64"/>
    </row>
    <row r="30" spans="1:29" ht="10" customHeight="1" x14ac:dyDescent="0.3">
      <c r="A30" s="64"/>
      <c r="J30" s="16"/>
      <c r="M30" s="16"/>
      <c r="O30" s="72"/>
    </row>
    <row r="31" spans="1:29" ht="10" customHeight="1" x14ac:dyDescent="0.3">
      <c r="J31" s="16"/>
      <c r="M31" s="16"/>
      <c r="O31" s="72"/>
    </row>
    <row r="32" spans="1:29" ht="10" customHeight="1" x14ac:dyDescent="0.3">
      <c r="J32" s="16"/>
      <c r="M32" s="16"/>
      <c r="O32" s="72"/>
    </row>
    <row r="33" spans="1:15" ht="14.15" customHeight="1" x14ac:dyDescent="0.3">
      <c r="J33" s="16"/>
      <c r="K33" s="73" t="s">
        <v>29</v>
      </c>
      <c r="L33" s="74">
        <f>K4+7</f>
        <v>45079</v>
      </c>
      <c r="M33" s="16"/>
      <c r="O33" s="72"/>
    </row>
    <row r="34" spans="1:15" ht="10" customHeight="1" x14ac:dyDescent="0.3">
      <c r="K34" s="1" t="s">
        <v>34</v>
      </c>
    </row>
    <row r="35" spans="1:15" ht="10" customHeight="1" thickBot="1" x14ac:dyDescent="0.35">
      <c r="M35" s="75"/>
      <c r="O35" s="9"/>
    </row>
    <row r="36" spans="1:15" ht="13" customHeight="1" x14ac:dyDescent="0.3">
      <c r="A36" s="76" t="s">
        <v>21</v>
      </c>
      <c r="B36" s="77"/>
      <c r="C36" s="77"/>
      <c r="D36" s="78" t="s">
        <v>18</v>
      </c>
      <c r="E36" s="78" t="s">
        <v>4</v>
      </c>
      <c r="F36" s="78" t="s">
        <v>5</v>
      </c>
      <c r="G36" s="78" t="s">
        <v>6</v>
      </c>
      <c r="H36" s="78" t="s">
        <v>7</v>
      </c>
      <c r="I36" s="78" t="s">
        <v>8</v>
      </c>
      <c r="J36" s="78" t="s">
        <v>9</v>
      </c>
      <c r="K36" s="78" t="s">
        <v>19</v>
      </c>
      <c r="L36" s="79" t="s">
        <v>22</v>
      </c>
      <c r="M36" s="80"/>
    </row>
    <row r="37" spans="1:15" ht="22" customHeight="1" x14ac:dyDescent="0.3">
      <c r="A37" s="13" t="s">
        <v>10</v>
      </c>
      <c r="B37" s="81"/>
      <c r="C37" s="81"/>
      <c r="D37" s="82">
        <f>K4</f>
        <v>45072</v>
      </c>
      <c r="E37" s="83">
        <f>D37+1</f>
        <v>45073</v>
      </c>
      <c r="F37" s="84">
        <f>D37+2</f>
        <v>45074</v>
      </c>
      <c r="G37" s="83">
        <f>D37+3</f>
        <v>45075</v>
      </c>
      <c r="H37" s="83">
        <f>D37+4</f>
        <v>45076</v>
      </c>
      <c r="I37" s="83">
        <f>D37+5</f>
        <v>45077</v>
      </c>
      <c r="J37" s="83">
        <f>D37+6</f>
        <v>45078</v>
      </c>
      <c r="K37" s="83">
        <f>D37+7</f>
        <v>45079</v>
      </c>
      <c r="L37" s="85"/>
    </row>
    <row r="38" spans="1:15" ht="22" customHeight="1" x14ac:dyDescent="0.3">
      <c r="A38" s="29" t="s">
        <v>23</v>
      </c>
      <c r="B38" s="34"/>
      <c r="C38" s="34"/>
      <c r="D38" s="36"/>
      <c r="E38" s="47"/>
      <c r="F38" s="47"/>
      <c r="G38" s="47"/>
      <c r="H38" s="47"/>
      <c r="I38" s="47"/>
      <c r="J38" s="47"/>
      <c r="K38" s="47"/>
      <c r="L38" s="86"/>
    </row>
    <row r="39" spans="1:15" ht="22" customHeight="1" x14ac:dyDescent="0.3">
      <c r="A39" s="29" t="s">
        <v>23</v>
      </c>
      <c r="B39" s="34"/>
      <c r="C39" s="34"/>
      <c r="D39" s="36"/>
      <c r="E39" s="47"/>
      <c r="F39" s="47"/>
      <c r="G39" s="47"/>
      <c r="H39" s="47"/>
      <c r="I39" s="47"/>
      <c r="J39" s="47"/>
      <c r="K39" s="47"/>
      <c r="L39" s="86"/>
    </row>
    <row r="40" spans="1:15" ht="22" customHeight="1" x14ac:dyDescent="0.3">
      <c r="A40" s="29" t="s">
        <v>25</v>
      </c>
      <c r="B40" s="34"/>
      <c r="C40" s="34"/>
      <c r="D40" s="36"/>
      <c r="E40" s="47"/>
      <c r="F40" s="47"/>
      <c r="G40" s="47"/>
      <c r="H40" s="47"/>
      <c r="I40" s="47"/>
      <c r="J40" s="47"/>
      <c r="K40" s="47"/>
      <c r="L40" s="87" t="s">
        <v>0</v>
      </c>
    </row>
    <row r="41" spans="1:15" ht="22" customHeight="1" x14ac:dyDescent="0.3">
      <c r="A41" s="29" t="s">
        <v>25</v>
      </c>
      <c r="B41" s="34"/>
      <c r="C41" s="34"/>
      <c r="D41" s="36"/>
      <c r="E41" s="47"/>
      <c r="F41" s="47"/>
      <c r="G41" s="47"/>
      <c r="H41" s="47"/>
      <c r="I41" s="47"/>
      <c r="J41" s="47"/>
      <c r="K41" s="47"/>
      <c r="L41" s="88"/>
    </row>
    <row r="42" spans="1:15" ht="22" customHeight="1" thickBot="1" x14ac:dyDescent="0.35">
      <c r="A42" s="89" t="s">
        <v>26</v>
      </c>
      <c r="B42" s="90"/>
      <c r="C42" s="90"/>
      <c r="D42" s="91"/>
      <c r="E42" s="92"/>
      <c r="F42" s="92"/>
      <c r="G42" s="92"/>
      <c r="H42" s="92"/>
      <c r="I42" s="92"/>
      <c r="J42" s="92"/>
      <c r="K42" s="47"/>
      <c r="L42" s="93"/>
    </row>
    <row r="43" spans="1:15" ht="22" customHeight="1" thickBot="1" x14ac:dyDescent="0.35">
      <c r="A43" s="94" t="s">
        <v>1</v>
      </c>
      <c r="B43" s="95"/>
      <c r="C43" s="95"/>
      <c r="D43" s="96"/>
      <c r="E43" s="96"/>
      <c r="F43" s="96"/>
      <c r="G43" s="96"/>
      <c r="H43" s="96"/>
      <c r="I43" s="96"/>
      <c r="J43" s="96"/>
      <c r="K43" s="97"/>
      <c r="L43" s="41">
        <f>SUM(D43:K43)</f>
        <v>0</v>
      </c>
    </row>
    <row r="44" spans="1:15" ht="22" customHeight="1" x14ac:dyDescent="0.3">
      <c r="A44" s="98"/>
      <c r="B44" s="99"/>
      <c r="C44" s="99"/>
      <c r="D44" s="100"/>
      <c r="E44" s="101"/>
      <c r="F44" s="101"/>
      <c r="G44" s="101"/>
      <c r="H44" s="101"/>
      <c r="I44" s="101"/>
      <c r="J44" s="101"/>
      <c r="K44" s="101"/>
      <c r="L44" s="50"/>
    </row>
    <row r="45" spans="1:15" ht="22" customHeight="1" x14ac:dyDescent="0.3">
      <c r="A45" s="29" t="s">
        <v>24</v>
      </c>
      <c r="B45" s="34"/>
      <c r="C45" s="34"/>
      <c r="D45" s="36"/>
      <c r="E45" s="102"/>
      <c r="F45" s="102"/>
      <c r="G45" s="102"/>
      <c r="H45" s="102"/>
      <c r="I45" s="102"/>
      <c r="J45" s="102"/>
      <c r="K45" s="102"/>
      <c r="L45" s="103"/>
    </row>
    <row r="46" spans="1:15" ht="22" customHeight="1" x14ac:dyDescent="0.3">
      <c r="A46" s="29" t="s">
        <v>24</v>
      </c>
      <c r="B46" s="34"/>
      <c r="C46" s="34"/>
      <c r="D46" s="36"/>
      <c r="E46" s="102"/>
      <c r="F46" s="102"/>
      <c r="G46" s="102"/>
      <c r="H46" s="102"/>
      <c r="I46" s="102"/>
      <c r="J46" s="102"/>
      <c r="K46" s="102"/>
      <c r="L46" s="103"/>
    </row>
    <row r="47" spans="1:15" ht="22" customHeight="1" thickBot="1" x14ac:dyDescent="0.35">
      <c r="A47" s="104"/>
      <c r="B47" s="105"/>
      <c r="C47" s="105"/>
      <c r="D47" s="106"/>
      <c r="E47" s="107"/>
      <c r="F47" s="107"/>
      <c r="G47" s="107"/>
      <c r="H47" s="107"/>
      <c r="I47" s="107"/>
      <c r="J47" s="107"/>
      <c r="K47" s="107"/>
      <c r="L47" s="56"/>
    </row>
    <row r="48" spans="1:15" ht="22" customHeight="1" x14ac:dyDescent="0.3">
      <c r="A48" s="108" t="s">
        <v>15</v>
      </c>
      <c r="B48" s="109"/>
      <c r="C48" s="109"/>
      <c r="D48" s="110"/>
      <c r="E48" s="110"/>
      <c r="F48" s="110"/>
      <c r="G48" s="110"/>
      <c r="H48" s="110"/>
      <c r="I48" s="110"/>
      <c r="J48" s="110"/>
      <c r="K48" s="110"/>
      <c r="L48" s="63"/>
    </row>
    <row r="49" spans="1:15" ht="22" customHeight="1" x14ac:dyDescent="0.3">
      <c r="A49" s="29" t="s">
        <v>16</v>
      </c>
      <c r="B49" s="34"/>
      <c r="C49" s="34"/>
      <c r="D49" s="31"/>
      <c r="E49" s="31"/>
      <c r="F49" s="31"/>
      <c r="G49" s="31"/>
      <c r="H49" s="31"/>
      <c r="I49" s="31"/>
      <c r="J49" s="31"/>
      <c r="K49" s="31"/>
      <c r="L49" s="66"/>
    </row>
    <row r="50" spans="1:15" ht="22" customHeight="1" x14ac:dyDescent="0.3">
      <c r="A50" s="29" t="s">
        <v>17</v>
      </c>
      <c r="B50" s="34"/>
      <c r="C50" s="34"/>
      <c r="D50" s="31"/>
      <c r="E50" s="31"/>
      <c r="F50" s="31"/>
      <c r="G50" s="31"/>
      <c r="H50" s="31"/>
      <c r="I50" s="31"/>
      <c r="J50" s="31"/>
      <c r="K50" s="31"/>
      <c r="L50" s="66"/>
    </row>
    <row r="51" spans="1:15" ht="22" customHeight="1" thickBot="1" x14ac:dyDescent="0.35">
      <c r="A51" s="111" t="s">
        <v>26</v>
      </c>
      <c r="B51" s="112"/>
      <c r="C51" s="112"/>
      <c r="D51" s="31"/>
      <c r="E51" s="31"/>
      <c r="F51" s="31"/>
      <c r="G51" s="31"/>
      <c r="H51" s="31"/>
      <c r="I51" s="31"/>
      <c r="J51" s="31"/>
      <c r="K51" s="31"/>
      <c r="L51" s="66"/>
    </row>
    <row r="52" spans="1:15" ht="22" customHeight="1" thickBot="1" x14ac:dyDescent="0.35">
      <c r="A52" s="94" t="s">
        <v>20</v>
      </c>
      <c r="B52" s="95"/>
      <c r="C52" s="95"/>
      <c r="D52" s="96"/>
      <c r="E52" s="96"/>
      <c r="F52" s="96"/>
      <c r="G52" s="96"/>
      <c r="H52" s="96"/>
      <c r="I52" s="96"/>
      <c r="J52" s="96"/>
      <c r="K52" s="97"/>
      <c r="L52" s="70">
        <f>SUM(D52:K52)</f>
        <v>0</v>
      </c>
    </row>
    <row r="53" spans="1:15" ht="10" customHeight="1" x14ac:dyDescent="0.3">
      <c r="M53" s="16" t="s">
        <v>2</v>
      </c>
    </row>
    <row r="54" spans="1:15" ht="20.149999999999999" customHeight="1" x14ac:dyDescent="0.3">
      <c r="J54" s="16"/>
      <c r="K54" s="113" t="s">
        <v>27</v>
      </c>
      <c r="L54" s="114"/>
      <c r="M54" s="16"/>
      <c r="O54" s="72"/>
    </row>
    <row r="55" spans="1:15" ht="22.5" customHeight="1" x14ac:dyDescent="0.3">
      <c r="A55" s="16" t="s">
        <v>11</v>
      </c>
      <c r="B55" s="16"/>
      <c r="C55" s="16"/>
      <c r="G55" s="16" t="s">
        <v>13</v>
      </c>
    </row>
    <row r="56" spans="1:15" ht="14.15" customHeight="1" x14ac:dyDescent="0.3"/>
    <row r="57" spans="1:15" ht="30" customHeight="1" x14ac:dyDescent="0.3">
      <c r="A57" s="16" t="s">
        <v>12</v>
      </c>
      <c r="B57" s="16"/>
      <c r="C57" s="16"/>
      <c r="G57" s="16" t="s">
        <v>13</v>
      </c>
      <c r="I57" s="16" t="s">
        <v>3</v>
      </c>
      <c r="J57" s="16"/>
    </row>
    <row r="58" spans="1:15" x14ac:dyDescent="0.3">
      <c r="D58" s="16"/>
      <c r="I58" s="16"/>
    </row>
    <row r="59" spans="1:15" x14ac:dyDescent="0.3">
      <c r="A59" s="16"/>
      <c r="B59" s="16"/>
      <c r="C59" s="16"/>
    </row>
    <row r="60" spans="1:15" x14ac:dyDescent="0.3">
      <c r="A60" s="16"/>
      <c r="B60" s="16"/>
      <c r="C60" s="16"/>
    </row>
    <row r="61" spans="1:15" x14ac:dyDescent="0.3">
      <c r="A61" s="16"/>
      <c r="B61" s="16"/>
      <c r="C61" s="16"/>
    </row>
    <row r="64" spans="1:15" x14ac:dyDescent="0.3">
      <c r="D64" s="16"/>
    </row>
  </sheetData>
  <mergeCells count="68">
    <mergeCell ref="T19:V19"/>
    <mergeCell ref="T22:V22"/>
    <mergeCell ref="T28:V28"/>
    <mergeCell ref="W5:Y5"/>
    <mergeCell ref="W6:Y6"/>
    <mergeCell ref="W7:Y7"/>
    <mergeCell ref="X8:Y8"/>
    <mergeCell ref="W15:Y15"/>
    <mergeCell ref="W19:Y19"/>
    <mergeCell ref="W22:Y22"/>
    <mergeCell ref="W28:Y28"/>
    <mergeCell ref="T5:V5"/>
    <mergeCell ref="T6:V6"/>
    <mergeCell ref="T7:V7"/>
    <mergeCell ref="U8:V8"/>
    <mergeCell ref="T15:V15"/>
    <mergeCell ref="N19:P19"/>
    <mergeCell ref="N22:P22"/>
    <mergeCell ref="N28:P28"/>
    <mergeCell ref="Q5:S5"/>
    <mergeCell ref="Q6:S6"/>
    <mergeCell ref="Q7:S7"/>
    <mergeCell ref="R8:S8"/>
    <mergeCell ref="Q15:S15"/>
    <mergeCell ref="Q19:S19"/>
    <mergeCell ref="Q22:S22"/>
    <mergeCell ref="Q28:S28"/>
    <mergeCell ref="N5:P5"/>
    <mergeCell ref="N6:P6"/>
    <mergeCell ref="N7:P7"/>
    <mergeCell ref="O8:P8"/>
    <mergeCell ref="N15:P15"/>
    <mergeCell ref="H15:J15"/>
    <mergeCell ref="H19:J19"/>
    <mergeCell ref="H22:J22"/>
    <mergeCell ref="K22:M22"/>
    <mergeCell ref="H28:J28"/>
    <mergeCell ref="K28:M28"/>
    <mergeCell ref="K15:M15"/>
    <mergeCell ref="K19:M19"/>
    <mergeCell ref="B19:D19"/>
    <mergeCell ref="B22:D22"/>
    <mergeCell ref="B28:D28"/>
    <mergeCell ref="B15:D15"/>
    <mergeCell ref="A1:O1"/>
    <mergeCell ref="A2:O2"/>
    <mergeCell ref="B5:D5"/>
    <mergeCell ref="B7:D7"/>
    <mergeCell ref="B6:D6"/>
    <mergeCell ref="E15:G15"/>
    <mergeCell ref="E19:G19"/>
    <mergeCell ref="E22:G22"/>
    <mergeCell ref="E28:G28"/>
    <mergeCell ref="H5:J5"/>
    <mergeCell ref="H6:J6"/>
    <mergeCell ref="H7:J7"/>
    <mergeCell ref="AA5:AB5"/>
    <mergeCell ref="B4:E4"/>
    <mergeCell ref="C8:D8"/>
    <mergeCell ref="E5:G5"/>
    <mergeCell ref="E6:G6"/>
    <mergeCell ref="E7:G7"/>
    <mergeCell ref="F8:G8"/>
    <mergeCell ref="I8:J8"/>
    <mergeCell ref="K5:M5"/>
    <mergeCell ref="K6:M6"/>
    <mergeCell ref="K7:M7"/>
    <mergeCell ref="L8:M8"/>
  </mergeCells>
  <conditionalFormatting sqref="B6:Y7">
    <cfRule type="containsText" dxfId="1" priority="1" operator="containsText" text="Non-Core">
      <formula>NOT(ISERROR(SEARCH("Non-Core",B6)))</formula>
    </cfRule>
    <cfRule type="beginsWith" dxfId="0" priority="2" operator="beginsWith" text="C">
      <formula>LEFT(B6,LEN("C"))="C"</formula>
    </cfRule>
  </conditionalFormatting>
  <dataValidations count="3">
    <dataValidation type="list" allowBlank="1" showInputMessage="1" showErrorMessage="1" sqref="L34 M4" xr:uid="{35160EE0-E26B-40E7-88D9-779E76EBAA8C}">
      <formula1>"36,40,48,Other"</formula1>
    </dataValidation>
    <dataValidation type="list" allowBlank="1" showInputMessage="1" showErrorMessage="1" sqref="I4" xr:uid="{E2BEB78C-D4CD-414C-AF14-33265A9FFDEA}">
      <formula1>"Captain,LT,EMT/Paramedic"</formula1>
    </dataValidation>
    <dataValidation type="list" allowBlank="1" showInputMessage="1" showErrorMessage="1" sqref="A24:A27 B6:Y7" xr:uid="{DB9D6FD4-4C52-453C-9D2C-13F061BB4647}">
      <formula1>#REF!</formula1>
    </dataValidation>
  </dataValidations>
  <pageMargins left="0.25" right="0.25" top="0.75" bottom="0.75" header="0.3" footer="0.3"/>
  <pageSetup fitToHeight="0" orientation="landscape" horizontalDpi="4294967293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58</vt:i4>
      </vt:variant>
    </vt:vector>
  </HeadingPairs>
  <TitlesOfParts>
    <vt:vector size="61" baseType="lpstr">
      <vt:lpstr>Week 1</vt:lpstr>
      <vt:lpstr>Week 2</vt:lpstr>
      <vt:lpstr>BU OPS STAFF (2)</vt:lpstr>
      <vt:lpstr>ASTCalc</vt:lpstr>
      <vt:lpstr>ASTCalc2</vt:lpstr>
      <vt:lpstr>ClearWeek1</vt:lpstr>
      <vt:lpstr>ClearWeek2</vt:lpstr>
      <vt:lpstr>FriHolCalc</vt:lpstr>
      <vt:lpstr>FriHolTest</vt:lpstr>
      <vt:lpstr>FriNCPHrs</vt:lpstr>
      <vt:lpstr>'Week 2'!FriNCPHrs2</vt:lpstr>
      <vt:lpstr>MonHolCalc</vt:lpstr>
      <vt:lpstr>MonHolTest</vt:lpstr>
      <vt:lpstr>MonNCPHrs</vt:lpstr>
      <vt:lpstr>'Week 2'!NonNCPHrs2</vt:lpstr>
      <vt:lpstr>NonRegHrsWkd</vt:lpstr>
      <vt:lpstr>OTCalc</vt:lpstr>
      <vt:lpstr>OTCalc2</vt:lpstr>
      <vt:lpstr>OTfor36Hrs</vt:lpstr>
      <vt:lpstr>OTfor36Hrs2</vt:lpstr>
      <vt:lpstr>'BU OPS STAFF (2)'!Print_Area</vt:lpstr>
      <vt:lpstr>RegSchedShift</vt:lpstr>
      <vt:lpstr>RegSkedHrs</vt:lpstr>
      <vt:lpstr>RegSkedHrs2</vt:lpstr>
      <vt:lpstr>Sat1HolCalc</vt:lpstr>
      <vt:lpstr>Sat1HolTest</vt:lpstr>
      <vt:lpstr>Sat1HolText</vt:lpstr>
      <vt:lpstr>Sat2HolCalc</vt:lpstr>
      <vt:lpstr>Sat2HolTest</vt:lpstr>
      <vt:lpstr>Sat2NCPHrs</vt:lpstr>
      <vt:lpstr>'Week 2'!Sat2NCPHrs2</vt:lpstr>
      <vt:lpstr>SatNCPHrs</vt:lpstr>
      <vt:lpstr>'Week 2'!SatNCPHrs2</vt:lpstr>
      <vt:lpstr>SatNCPHrs2</vt:lpstr>
      <vt:lpstr>SunHolCalc</vt:lpstr>
      <vt:lpstr>SunHolTest</vt:lpstr>
      <vt:lpstr>SunNCPHrs</vt:lpstr>
      <vt:lpstr>'Week 2'!SunNCPHrs2</vt:lpstr>
      <vt:lpstr>ThHolCalc</vt:lpstr>
      <vt:lpstr>ThHolTest</vt:lpstr>
      <vt:lpstr>ThNCPHrs</vt:lpstr>
      <vt:lpstr>'Week 2'!ThNCPHrs2</vt:lpstr>
      <vt:lpstr>TotalLv</vt:lpstr>
      <vt:lpstr>TotalLv2</vt:lpstr>
      <vt:lpstr>TotalSNW</vt:lpstr>
      <vt:lpstr>TotalSNW2</vt:lpstr>
      <vt:lpstr>TotalSWW</vt:lpstr>
      <vt:lpstr>TotalSWW2</vt:lpstr>
      <vt:lpstr>TotHrsWkd</vt:lpstr>
      <vt:lpstr>TotHrsWkd2</vt:lpstr>
      <vt:lpstr>TuesHolCalc</vt:lpstr>
      <vt:lpstr>TuesHolTest</vt:lpstr>
      <vt:lpstr>TuesNCPHrs</vt:lpstr>
      <vt:lpstr>'Week 2'!TuesNCPHrs2</vt:lpstr>
      <vt:lpstr>WasLvforSWW</vt:lpstr>
      <vt:lpstr>WasLvforSWW2</vt:lpstr>
      <vt:lpstr>WedHolCalc</vt:lpstr>
      <vt:lpstr>WedHolTest</vt:lpstr>
      <vt:lpstr>WedNCPHrs</vt:lpstr>
      <vt:lpstr>'Week 2'!WedNCPHrs2</vt:lpstr>
      <vt:lpstr>WedNCPHrs2</vt:lpstr>
    </vt:vector>
  </TitlesOfParts>
  <Company>Charles County Rescue Squad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ccrs51</dc:creator>
  <cp:lastModifiedBy>Jean</cp:lastModifiedBy>
  <cp:lastPrinted>2023-07-26T17:45:30Z</cp:lastPrinted>
  <dcterms:created xsi:type="dcterms:W3CDTF">2004-08-09T20:25:10Z</dcterms:created>
  <dcterms:modified xsi:type="dcterms:W3CDTF">2023-09-13T15:31:08Z</dcterms:modified>
</cp:coreProperties>
</file>